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konometrija\PP2019\"/>
    </mc:Choice>
  </mc:AlternateContent>
  <bookViews>
    <workbookView xWindow="0" yWindow="0" windowWidth="23040" windowHeight="8808"/>
  </bookViews>
  <sheets>
    <sheet name="Pokretni proseci" sheetId="1" r:id="rId1"/>
    <sheet name="Trend" sheetId="2" r:id="rId2"/>
    <sheet name="ARMA model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3" l="1"/>
  <c r="E161" i="3"/>
  <c r="F161" i="3" s="1"/>
  <c r="E160" i="3"/>
  <c r="F160" i="3" s="1"/>
  <c r="E159" i="3"/>
  <c r="F159" i="3" s="1"/>
  <c r="F158" i="3"/>
  <c r="E158" i="3"/>
  <c r="E157" i="3"/>
  <c r="F157" i="3" s="1"/>
  <c r="E153" i="3"/>
  <c r="F153" i="3" s="1"/>
  <c r="E152" i="3"/>
  <c r="F152" i="3" s="1"/>
  <c r="E151" i="3"/>
  <c r="F151" i="3" s="1"/>
  <c r="E150" i="3"/>
  <c r="F150" i="3" s="1"/>
  <c r="E149" i="3"/>
  <c r="F149" i="3" s="1"/>
  <c r="H141" i="3"/>
  <c r="H142" i="3"/>
  <c r="H143" i="3"/>
  <c r="H144" i="3"/>
  <c r="H140" i="3"/>
  <c r="C141" i="3"/>
  <c r="C142" i="3"/>
  <c r="C143" i="3" s="1"/>
  <c r="C144" i="3" s="1"/>
  <c r="C140" i="3"/>
  <c r="K119" i="3"/>
  <c r="K98" i="3"/>
  <c r="K78" i="3"/>
  <c r="K57" i="3"/>
  <c r="K37" i="3"/>
  <c r="E165" i="2"/>
  <c r="F165" i="2" s="1"/>
  <c r="E189" i="2"/>
  <c r="E188" i="2"/>
  <c r="E187" i="2"/>
  <c r="E186" i="2"/>
  <c r="G186" i="2" s="1"/>
  <c r="E182" i="2"/>
  <c r="G182" i="2" s="1"/>
  <c r="E181" i="2"/>
  <c r="G181" i="2" s="1"/>
  <c r="E180" i="2"/>
  <c r="G180" i="2" s="1"/>
  <c r="E179" i="2"/>
  <c r="G175" i="2"/>
  <c r="F175" i="2"/>
  <c r="E175" i="2"/>
  <c r="F174" i="2"/>
  <c r="E174" i="2"/>
  <c r="G174" i="2" s="1"/>
  <c r="F173" i="2"/>
  <c r="E173" i="2"/>
  <c r="G173" i="2" s="1"/>
  <c r="F172" i="2"/>
  <c r="F176" i="2" s="1"/>
  <c r="I172" i="2" s="1"/>
  <c r="E172" i="2"/>
  <c r="E176" i="2" s="1"/>
  <c r="I171" i="2" s="1"/>
  <c r="E168" i="2"/>
  <c r="G168" i="2" s="1"/>
  <c r="E167" i="2"/>
  <c r="G167" i="2" s="1"/>
  <c r="F166" i="2"/>
  <c r="E166" i="2"/>
  <c r="G166" i="2" s="1"/>
  <c r="D157" i="2"/>
  <c r="D158" i="2"/>
  <c r="D159" i="2"/>
  <c r="D156" i="2"/>
  <c r="D130" i="2"/>
  <c r="D131" i="2"/>
  <c r="D132" i="2"/>
  <c r="D129" i="2"/>
  <c r="B125" i="2"/>
  <c r="B124" i="2"/>
  <c r="E99" i="2"/>
  <c r="E100" i="2"/>
  <c r="E101" i="2"/>
  <c r="E98" i="2"/>
  <c r="C101" i="2"/>
  <c r="C100" i="2"/>
  <c r="C99" i="2"/>
  <c r="C98" i="2"/>
  <c r="H70" i="2"/>
  <c r="F70" i="2"/>
  <c r="G70" i="2" s="1"/>
  <c r="E70" i="2"/>
  <c r="H69" i="2"/>
  <c r="F69" i="2"/>
  <c r="G69" i="2" s="1"/>
  <c r="E69" i="2"/>
  <c r="H68" i="2"/>
  <c r="F68" i="2"/>
  <c r="G68" i="2" s="1"/>
  <c r="E68" i="2"/>
  <c r="H67" i="2"/>
  <c r="H71" i="2" s="1"/>
  <c r="F67" i="2"/>
  <c r="G67" i="2" s="1"/>
  <c r="E67" i="2"/>
  <c r="F62" i="2"/>
  <c r="F61" i="2"/>
  <c r="F60" i="2"/>
  <c r="F59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31" i="2"/>
  <c r="D55" i="2"/>
  <c r="C55" i="2"/>
  <c r="B55" i="2"/>
  <c r="K30" i="2"/>
  <c r="D25" i="2"/>
  <c r="D26" i="2"/>
  <c r="D27" i="2"/>
  <c r="D24" i="2"/>
  <c r="F162" i="3" l="1"/>
  <c r="I158" i="3" s="1"/>
  <c r="F154" i="3"/>
  <c r="I150" i="3" s="1"/>
  <c r="E154" i="3"/>
  <c r="E162" i="3"/>
  <c r="I157" i="3" s="1"/>
  <c r="F180" i="2"/>
  <c r="G165" i="2"/>
  <c r="E169" i="2"/>
  <c r="I164" i="2" s="1"/>
  <c r="G169" i="2"/>
  <c r="I166" i="2" s="1"/>
  <c r="E183" i="2"/>
  <c r="I178" i="2" s="1"/>
  <c r="F179" i="2"/>
  <c r="G179" i="2"/>
  <c r="G183" i="2" s="1"/>
  <c r="I180" i="2" s="1"/>
  <c r="F189" i="2"/>
  <c r="G189" i="2"/>
  <c r="G187" i="2"/>
  <c r="G190" i="2" s="1"/>
  <c r="I187" i="2" s="1"/>
  <c r="F187" i="2"/>
  <c r="F188" i="2"/>
  <c r="G188" i="2"/>
  <c r="F167" i="2"/>
  <c r="F168" i="2"/>
  <c r="G172" i="2"/>
  <c r="G176" i="2" s="1"/>
  <c r="I173" i="2" s="1"/>
  <c r="F181" i="2"/>
  <c r="F182" i="2"/>
  <c r="F186" i="2"/>
  <c r="E190" i="2"/>
  <c r="I185" i="2" s="1"/>
  <c r="G71" i="2"/>
  <c r="H72" i="2" s="1"/>
  <c r="E55" i="2"/>
  <c r="E530" i="1"/>
  <c r="D530" i="1"/>
  <c r="C455" i="1"/>
  <c r="D454" i="1"/>
  <c r="C454" i="1"/>
  <c r="E455" i="1" s="1"/>
  <c r="C383" i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304" i="1"/>
  <c r="F302" i="1"/>
  <c r="F303" i="1" s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E226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C86" i="1"/>
  <c r="C85" i="1"/>
  <c r="C84" i="1"/>
  <c r="C83" i="1"/>
  <c r="C82" i="1"/>
  <c r="C73" i="1"/>
  <c r="E72" i="1"/>
  <c r="C72" i="1"/>
  <c r="D72" i="1" s="1"/>
  <c r="E71" i="1"/>
  <c r="D71" i="1"/>
  <c r="C71" i="1"/>
  <c r="E70" i="1"/>
  <c r="C70" i="1"/>
  <c r="D69" i="1" s="1"/>
  <c r="E69" i="1"/>
  <c r="C69" i="1"/>
  <c r="E68" i="1"/>
  <c r="C68" i="1"/>
  <c r="D68" i="1" s="1"/>
  <c r="E67" i="1"/>
  <c r="D67" i="1"/>
  <c r="C67" i="1"/>
  <c r="E66" i="1"/>
  <c r="C66" i="1"/>
  <c r="D65" i="1" s="1"/>
  <c r="E65" i="1"/>
  <c r="C65" i="1"/>
  <c r="E64" i="1"/>
  <c r="C64" i="1"/>
  <c r="D64" i="1" s="1"/>
  <c r="E63" i="1"/>
  <c r="D63" i="1"/>
  <c r="C63" i="1"/>
  <c r="E62" i="1"/>
  <c r="C62" i="1"/>
  <c r="D61" i="1" s="1"/>
  <c r="E61" i="1"/>
  <c r="C61" i="1"/>
  <c r="E60" i="1"/>
  <c r="C60" i="1"/>
  <c r="D60" i="1" s="1"/>
  <c r="E59" i="1"/>
  <c r="D59" i="1"/>
  <c r="C59" i="1"/>
  <c r="E58" i="1"/>
  <c r="C58" i="1"/>
  <c r="D57" i="1" s="1"/>
  <c r="E57" i="1"/>
  <c r="C57" i="1"/>
  <c r="E56" i="1"/>
  <c r="C56" i="1"/>
  <c r="D56" i="1" s="1"/>
  <c r="E55" i="1"/>
  <c r="D55" i="1"/>
  <c r="C55" i="1"/>
  <c r="E54" i="1"/>
  <c r="C54" i="1"/>
  <c r="D53" i="1" s="1"/>
  <c r="E53" i="1"/>
  <c r="C53" i="1"/>
  <c r="E52" i="1"/>
  <c r="C52" i="1"/>
  <c r="D52" i="1" s="1"/>
  <c r="E51" i="1"/>
  <c r="D51" i="1"/>
  <c r="C51" i="1"/>
  <c r="E50" i="1"/>
  <c r="C50" i="1"/>
  <c r="D49" i="1" s="1"/>
  <c r="E49" i="1"/>
  <c r="C49" i="1"/>
  <c r="E48" i="1"/>
  <c r="C48" i="1"/>
  <c r="D48" i="1" s="1"/>
  <c r="E47" i="1"/>
  <c r="D47" i="1"/>
  <c r="C47" i="1"/>
  <c r="E46" i="1"/>
  <c r="C46" i="1"/>
  <c r="D45" i="1" s="1"/>
  <c r="E45" i="1"/>
  <c r="C45" i="1"/>
  <c r="E44" i="1"/>
  <c r="C44" i="1"/>
  <c r="D44" i="1" s="1"/>
  <c r="E43" i="1"/>
  <c r="D43" i="1"/>
  <c r="C43" i="1"/>
  <c r="E42" i="1"/>
  <c r="C42" i="1"/>
  <c r="D41" i="1" s="1"/>
  <c r="E41" i="1"/>
  <c r="C41" i="1"/>
  <c r="E40" i="1"/>
  <c r="C40" i="1"/>
  <c r="D40" i="1" s="1"/>
  <c r="E39" i="1"/>
  <c r="D39" i="1"/>
  <c r="C39" i="1"/>
  <c r="E38" i="1"/>
  <c r="C38" i="1"/>
  <c r="D37" i="1" s="1"/>
  <c r="E37" i="1"/>
  <c r="C37" i="1"/>
  <c r="E36" i="1"/>
  <c r="C36" i="1"/>
  <c r="D36" i="1" s="1"/>
  <c r="E35" i="1"/>
  <c r="D35" i="1"/>
  <c r="C35" i="1"/>
  <c r="E34" i="1"/>
  <c r="C34" i="1"/>
  <c r="D33" i="1" s="1"/>
  <c r="E33" i="1"/>
  <c r="C33" i="1"/>
  <c r="E32" i="1"/>
  <c r="C32" i="1"/>
  <c r="D32" i="1" s="1"/>
  <c r="E31" i="1"/>
  <c r="D31" i="1"/>
  <c r="C31" i="1"/>
  <c r="E30" i="1"/>
  <c r="C30" i="1"/>
  <c r="D29" i="1" s="1"/>
  <c r="E29" i="1"/>
  <c r="C29" i="1"/>
  <c r="E28" i="1"/>
  <c r="C28" i="1"/>
  <c r="D28" i="1" s="1"/>
  <c r="E27" i="1"/>
  <c r="D27" i="1"/>
  <c r="C27" i="1"/>
  <c r="E26" i="1"/>
  <c r="C26" i="1"/>
  <c r="D25" i="1" s="1"/>
  <c r="E25" i="1"/>
  <c r="C25" i="1"/>
  <c r="E24" i="1"/>
  <c r="C24" i="1"/>
  <c r="D24" i="1" s="1"/>
  <c r="E23" i="1"/>
  <c r="D23" i="1"/>
  <c r="C23" i="1"/>
  <c r="E22" i="1"/>
  <c r="C22" i="1"/>
  <c r="D21" i="1" s="1"/>
  <c r="E21" i="1"/>
  <c r="C21" i="1"/>
  <c r="E20" i="1"/>
  <c r="C20" i="1"/>
  <c r="D20" i="1" s="1"/>
  <c r="E19" i="1"/>
  <c r="D19" i="1"/>
  <c r="C19" i="1"/>
  <c r="E18" i="1"/>
  <c r="C18" i="1"/>
  <c r="D17" i="1" s="1"/>
  <c r="E17" i="1"/>
  <c r="C17" i="1"/>
  <c r="E16" i="1"/>
  <c r="C16" i="1"/>
  <c r="D16" i="1" s="1"/>
  <c r="E15" i="1"/>
  <c r="D15" i="1"/>
  <c r="C15" i="1"/>
  <c r="E14" i="1"/>
  <c r="C14" i="1"/>
  <c r="D13" i="1" s="1"/>
  <c r="E13" i="1"/>
  <c r="C13" i="1"/>
  <c r="E12" i="1"/>
  <c r="C12" i="1"/>
  <c r="D12" i="1" s="1"/>
  <c r="E11" i="1"/>
  <c r="D11" i="1"/>
  <c r="C11" i="1"/>
  <c r="E10" i="1"/>
  <c r="C10" i="1"/>
  <c r="D9" i="1" s="1"/>
  <c r="E9" i="1"/>
  <c r="C9" i="1"/>
  <c r="E8" i="1"/>
  <c r="C8" i="1"/>
  <c r="D8" i="1" s="1"/>
  <c r="E7" i="1"/>
  <c r="D7" i="1"/>
  <c r="C7" i="1"/>
  <c r="E6" i="1"/>
  <c r="C6" i="1"/>
  <c r="D5" i="1" s="1"/>
  <c r="E5" i="1"/>
  <c r="C5" i="1"/>
  <c r="F190" i="2" l="1"/>
  <c r="I186" i="2" s="1"/>
  <c r="F169" i="2"/>
  <c r="I165" i="2" s="1"/>
  <c r="F183" i="2"/>
  <c r="I179" i="2" s="1"/>
  <c r="C305" i="1"/>
  <c r="C306" i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E456" i="1"/>
  <c r="D455" i="1"/>
  <c r="C456" i="1" s="1"/>
  <c r="G531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D456" i="1" l="1"/>
  <c r="C457" i="1" s="1"/>
  <c r="D531" i="1"/>
  <c r="D457" i="1" l="1"/>
  <c r="E458" i="1" s="1"/>
  <c r="C458" i="1"/>
  <c r="G532" i="1"/>
  <c r="E531" i="1"/>
  <c r="D532" i="1"/>
  <c r="E457" i="1"/>
  <c r="D458" i="1" l="1"/>
  <c r="E459" i="1" s="1"/>
  <c r="C459" i="1"/>
  <c r="G533" i="1"/>
  <c r="E532" i="1"/>
  <c r="D533" i="1"/>
  <c r="D459" i="1" l="1"/>
  <c r="C460" i="1" s="1"/>
  <c r="G534" i="1"/>
  <c r="E533" i="1"/>
  <c r="D534" i="1"/>
  <c r="D460" i="1" l="1"/>
  <c r="C461" i="1" s="1"/>
  <c r="G535" i="1"/>
  <c r="E534" i="1"/>
  <c r="D535" i="1"/>
  <c r="E460" i="1"/>
  <c r="D461" i="1" l="1"/>
  <c r="E462" i="1" s="1"/>
  <c r="G536" i="1"/>
  <c r="E535" i="1"/>
  <c r="D536" i="1"/>
  <c r="E461" i="1"/>
  <c r="C462" i="1" l="1"/>
  <c r="E536" i="1"/>
  <c r="D537" i="1" s="1"/>
  <c r="E537" i="1" l="1"/>
  <c r="G538" i="1" s="1"/>
  <c r="D538" i="1"/>
  <c r="G537" i="1"/>
  <c r="D462" i="1"/>
  <c r="E463" i="1" s="1"/>
  <c r="C463" i="1"/>
  <c r="D463" i="1" l="1"/>
  <c r="C464" i="1" s="1"/>
  <c r="G539" i="1"/>
  <c r="E538" i="1"/>
  <c r="D539" i="1" s="1"/>
  <c r="E539" i="1" l="1"/>
  <c r="G540" i="1" s="1"/>
  <c r="C465" i="1"/>
  <c r="D464" i="1"/>
  <c r="E465" i="1"/>
  <c r="E464" i="1"/>
  <c r="D465" i="1" l="1"/>
  <c r="E466" i="1" s="1"/>
  <c r="C466" i="1"/>
  <c r="D540" i="1"/>
  <c r="E540" i="1" l="1"/>
  <c r="G541" i="1" s="1"/>
  <c r="D541" i="1"/>
  <c r="E467" i="1"/>
  <c r="D466" i="1"/>
  <c r="C467" i="1"/>
  <c r="E541" i="1" l="1"/>
  <c r="G542" i="1" s="1"/>
  <c r="D542" i="1"/>
  <c r="C468" i="1"/>
  <c r="D467" i="1"/>
  <c r="E468" i="1" s="1"/>
  <c r="D468" i="1" l="1"/>
  <c r="C469" i="1" s="1"/>
  <c r="E469" i="1"/>
  <c r="G543" i="1"/>
  <c r="E542" i="1"/>
  <c r="D543" i="1"/>
  <c r="D469" i="1" l="1"/>
  <c r="E470" i="1" s="1"/>
  <c r="C470" i="1"/>
  <c r="G544" i="1"/>
  <c r="F543" i="1"/>
  <c r="E543" i="1"/>
  <c r="D544" i="1"/>
  <c r="D470" i="1" l="1"/>
  <c r="E471" i="1" s="1"/>
  <c r="C471" i="1"/>
  <c r="G545" i="1"/>
  <c r="F544" i="1"/>
  <c r="E544" i="1"/>
  <c r="D545" i="1"/>
  <c r="D471" i="1" l="1"/>
  <c r="C472" i="1" s="1"/>
  <c r="G546" i="1"/>
  <c r="F545" i="1"/>
  <c r="E545" i="1"/>
  <c r="D546" i="1"/>
  <c r="D472" i="1" l="1"/>
  <c r="C473" i="1" s="1"/>
  <c r="E472" i="1"/>
  <c r="F546" i="1"/>
  <c r="E546" i="1"/>
  <c r="G547" i="1" s="1"/>
  <c r="D547" i="1"/>
  <c r="D473" i="1" l="1"/>
  <c r="E474" i="1" s="1"/>
  <c r="C474" i="1"/>
  <c r="F547" i="1"/>
  <c r="E547" i="1"/>
  <c r="G548" i="1" s="1"/>
  <c r="D548" i="1"/>
  <c r="E473" i="1"/>
  <c r="D474" i="1" l="1"/>
  <c r="E475" i="1" s="1"/>
  <c r="C475" i="1"/>
  <c r="G549" i="1"/>
  <c r="F548" i="1"/>
  <c r="E548" i="1"/>
  <c r="D549" i="1"/>
  <c r="D475" i="1" l="1"/>
  <c r="C476" i="1" s="1"/>
  <c r="G550" i="1"/>
  <c r="F549" i="1"/>
  <c r="E549" i="1"/>
  <c r="D550" i="1"/>
  <c r="D476" i="1" l="1"/>
  <c r="C477" i="1" s="1"/>
  <c r="G551" i="1"/>
  <c r="F550" i="1"/>
  <c r="E550" i="1"/>
  <c r="D551" i="1"/>
  <c r="E476" i="1"/>
  <c r="D477" i="1" l="1"/>
  <c r="E478" i="1" s="1"/>
  <c r="C478" i="1"/>
  <c r="G552" i="1"/>
  <c r="F551" i="1"/>
  <c r="E551" i="1"/>
  <c r="D552" i="1"/>
  <c r="E477" i="1"/>
  <c r="D478" i="1" l="1"/>
  <c r="E479" i="1" s="1"/>
  <c r="C479" i="1"/>
  <c r="G553" i="1"/>
  <c r="F552" i="1"/>
  <c r="E552" i="1"/>
  <c r="D553" i="1"/>
  <c r="F553" i="1" l="1"/>
  <c r="E553" i="1"/>
  <c r="G554" i="1" s="1"/>
  <c r="D554" i="1"/>
  <c r="D479" i="1"/>
  <c r="C480" i="1" s="1"/>
  <c r="D480" i="1" l="1"/>
  <c r="C481" i="1" s="1"/>
  <c r="G555" i="1"/>
  <c r="F554" i="1"/>
  <c r="E554" i="1"/>
  <c r="D555" i="1"/>
  <c r="E480" i="1"/>
  <c r="D481" i="1" l="1"/>
  <c r="E482" i="1" s="1"/>
  <c r="C482" i="1"/>
  <c r="G556" i="1"/>
  <c r="F555" i="1"/>
  <c r="E555" i="1"/>
  <c r="D556" i="1"/>
  <c r="E481" i="1"/>
  <c r="D482" i="1" l="1"/>
  <c r="E483" i="1" s="1"/>
  <c r="C483" i="1"/>
  <c r="G557" i="1"/>
  <c r="F556" i="1"/>
  <c r="E556" i="1"/>
  <c r="D557" i="1"/>
  <c r="D483" i="1" l="1"/>
  <c r="C484" i="1" s="1"/>
  <c r="G558" i="1"/>
  <c r="F557" i="1"/>
  <c r="E557" i="1"/>
  <c r="D558" i="1"/>
  <c r="D484" i="1" l="1"/>
  <c r="C485" i="1" s="1"/>
  <c r="E485" i="1"/>
  <c r="E484" i="1"/>
  <c r="F558" i="1"/>
  <c r="E558" i="1"/>
  <c r="G559" i="1" s="1"/>
  <c r="D485" i="1" l="1"/>
  <c r="E486" i="1" s="1"/>
  <c r="C486" i="1"/>
  <c r="D559" i="1"/>
  <c r="D486" i="1" l="1"/>
  <c r="E487" i="1" s="1"/>
  <c r="G560" i="1"/>
  <c r="F559" i="1"/>
  <c r="E559" i="1"/>
  <c r="D560" i="1"/>
  <c r="F560" i="1" l="1"/>
  <c r="E560" i="1"/>
  <c r="G561" i="1" s="1"/>
  <c r="D561" i="1"/>
  <c r="C487" i="1"/>
  <c r="F561" i="1" l="1"/>
  <c r="E561" i="1"/>
  <c r="G562" i="1" s="1"/>
  <c r="D562" i="1"/>
  <c r="D487" i="1"/>
  <c r="C488" i="1" s="1"/>
  <c r="D488" i="1" l="1"/>
  <c r="C489" i="1" s="1"/>
  <c r="G563" i="1"/>
  <c r="F562" i="1"/>
  <c r="E562" i="1"/>
  <c r="D563" i="1" s="1"/>
  <c r="E488" i="1"/>
  <c r="F563" i="1" l="1"/>
  <c r="E563" i="1"/>
  <c r="G564" i="1" s="1"/>
  <c r="D564" i="1"/>
  <c r="D489" i="1"/>
  <c r="E490" i="1" s="1"/>
  <c r="E489" i="1"/>
  <c r="F564" i="1" l="1"/>
  <c r="E564" i="1"/>
  <c r="G565" i="1" s="1"/>
  <c r="D565" i="1"/>
  <c r="C490" i="1"/>
  <c r="F565" i="1" l="1"/>
  <c r="E565" i="1"/>
  <c r="G566" i="1" s="1"/>
  <c r="D566" i="1"/>
  <c r="D490" i="1"/>
  <c r="E491" i="1" s="1"/>
  <c r="C491" i="1"/>
  <c r="F566" i="1" l="1"/>
  <c r="E566" i="1"/>
  <c r="G567" i="1" s="1"/>
  <c r="D567" i="1"/>
  <c r="D491" i="1"/>
  <c r="C492" i="1" s="1"/>
  <c r="D492" i="1" l="1"/>
  <c r="C493" i="1" s="1"/>
  <c r="E492" i="1"/>
  <c r="F567" i="1"/>
  <c r="E567" i="1"/>
  <c r="G568" i="1" s="1"/>
  <c r="E494" i="1" l="1"/>
  <c r="D493" i="1"/>
  <c r="C494" i="1"/>
  <c r="E493" i="1"/>
  <c r="D568" i="1"/>
  <c r="F568" i="1" l="1"/>
  <c r="E568" i="1"/>
  <c r="G569" i="1" s="1"/>
  <c r="D569" i="1"/>
  <c r="D494" i="1"/>
  <c r="E495" i="1" s="1"/>
  <c r="C495" i="1"/>
  <c r="D495" i="1" l="1"/>
  <c r="C496" i="1" s="1"/>
  <c r="G570" i="1"/>
  <c r="F569" i="1"/>
  <c r="E569" i="1"/>
  <c r="D570" i="1"/>
  <c r="D496" i="1" l="1"/>
  <c r="C497" i="1" s="1"/>
  <c r="E496" i="1"/>
  <c r="F570" i="1"/>
  <c r="E570" i="1"/>
  <c r="G571" i="1" s="1"/>
  <c r="D571" i="1"/>
  <c r="D497" i="1" l="1"/>
  <c r="E498" i="1" s="1"/>
  <c r="C498" i="1"/>
  <c r="G572" i="1"/>
  <c r="F571" i="1"/>
  <c r="E571" i="1"/>
  <c r="D572" i="1"/>
  <c r="E497" i="1"/>
  <c r="F572" i="1" l="1"/>
  <c r="E572" i="1"/>
  <c r="G573" i="1" s="1"/>
  <c r="D573" i="1"/>
  <c r="D498" i="1"/>
  <c r="E499" i="1" s="1"/>
  <c r="C499" i="1"/>
  <c r="D499" i="1" l="1"/>
  <c r="C500" i="1" s="1"/>
  <c r="F573" i="1"/>
  <c r="E573" i="1"/>
  <c r="G574" i="1" s="1"/>
  <c r="D500" i="1" l="1"/>
  <c r="C501" i="1" s="1"/>
  <c r="E501" i="1"/>
  <c r="D574" i="1"/>
  <c r="E500" i="1"/>
  <c r="D501" i="1" l="1"/>
  <c r="E502" i="1" s="1"/>
  <c r="C502" i="1"/>
  <c r="G575" i="1"/>
  <c r="F574" i="1"/>
  <c r="E574" i="1"/>
  <c r="D575" i="1" s="1"/>
  <c r="F575" i="1" l="1"/>
  <c r="E575" i="1"/>
  <c r="G576" i="1" s="1"/>
  <c r="D576" i="1"/>
  <c r="D502" i="1"/>
  <c r="E503" i="1" s="1"/>
  <c r="F576" i="1" l="1"/>
  <c r="E576" i="1"/>
  <c r="G577" i="1" s="1"/>
  <c r="C503" i="1"/>
  <c r="D577" i="1" l="1"/>
  <c r="C504" i="1"/>
  <c r="E504" i="1"/>
  <c r="D503" i="1"/>
  <c r="D504" i="1" l="1"/>
  <c r="C505" i="1" s="1"/>
  <c r="G578" i="1"/>
  <c r="F577" i="1"/>
  <c r="E577" i="1"/>
  <c r="D578" i="1"/>
  <c r="D505" i="1" l="1"/>
  <c r="E506" i="1" s="1"/>
  <c r="C506" i="1"/>
  <c r="E505" i="1"/>
  <c r="F578" i="1"/>
  <c r="E578" i="1"/>
  <c r="G579" i="1" s="1"/>
  <c r="D579" i="1"/>
  <c r="F579" i="1" l="1"/>
  <c r="E579" i="1"/>
  <c r="G580" i="1" s="1"/>
  <c r="D580" i="1"/>
  <c r="D506" i="1"/>
  <c r="E507" i="1" s="1"/>
  <c r="C507" i="1"/>
  <c r="D507" i="1" l="1"/>
  <c r="C508" i="1" s="1"/>
  <c r="G581" i="1"/>
  <c r="F580" i="1"/>
  <c r="E580" i="1"/>
  <c r="D581" i="1"/>
  <c r="D508" i="1" l="1"/>
  <c r="C509" i="1" s="1"/>
  <c r="E508" i="1"/>
  <c r="F581" i="1"/>
  <c r="E581" i="1"/>
  <c r="G582" i="1" s="1"/>
  <c r="D582" i="1"/>
  <c r="D509" i="1" l="1"/>
  <c r="E510" i="1" s="1"/>
  <c r="C510" i="1"/>
  <c r="E509" i="1"/>
  <c r="F582" i="1"/>
  <c r="E582" i="1"/>
  <c r="D583" i="1" s="1"/>
  <c r="F583" i="1" l="1"/>
  <c r="E583" i="1"/>
  <c r="G584" i="1" s="1"/>
  <c r="D584" i="1"/>
  <c r="D510" i="1"/>
  <c r="C511" i="1" s="1"/>
  <c r="E511" i="1"/>
  <c r="G583" i="1"/>
  <c r="D511" i="1" l="1"/>
  <c r="E512" i="1" s="1"/>
  <c r="G585" i="1"/>
  <c r="F584" i="1"/>
  <c r="E584" i="1"/>
  <c r="D585" i="1"/>
  <c r="F585" i="1" l="1"/>
  <c r="E585" i="1"/>
  <c r="G586" i="1" s="1"/>
  <c r="C512" i="1"/>
  <c r="D586" i="1" l="1"/>
  <c r="D512" i="1"/>
  <c r="C513" i="1" s="1"/>
  <c r="D513" i="1" l="1"/>
  <c r="C514" i="1" s="1"/>
  <c r="E514" i="1"/>
  <c r="E513" i="1"/>
  <c r="F586" i="1"/>
  <c r="E586" i="1"/>
  <c r="G587" i="1" s="1"/>
  <c r="D587" i="1"/>
  <c r="D514" i="1" l="1"/>
  <c r="C515" i="1" s="1"/>
  <c r="E515" i="1"/>
  <c r="G588" i="1"/>
  <c r="F587" i="1"/>
  <c r="E587" i="1"/>
  <c r="D588" i="1"/>
  <c r="D515" i="1" l="1"/>
  <c r="C516" i="1" s="1"/>
  <c r="E516" i="1"/>
  <c r="G589" i="1"/>
  <c r="F588" i="1"/>
  <c r="E588" i="1"/>
  <c r="D589" i="1"/>
  <c r="D516" i="1" l="1"/>
  <c r="E517" i="1" s="1"/>
  <c r="C517" i="1"/>
  <c r="G590" i="1"/>
  <c r="F589" i="1"/>
  <c r="E589" i="1"/>
  <c r="D590" i="1"/>
  <c r="F590" i="1" l="1"/>
  <c r="E590" i="1"/>
  <c r="G591" i="1" s="1"/>
  <c r="D591" i="1"/>
  <c r="D517" i="1"/>
  <c r="C518" i="1" s="1"/>
  <c r="E518" i="1"/>
  <c r="D518" i="1" l="1"/>
  <c r="C519" i="1" s="1"/>
  <c r="F591" i="1"/>
  <c r="E591" i="1"/>
  <c r="G592" i="1" s="1"/>
  <c r="D519" i="1" l="1"/>
  <c r="E520" i="1"/>
  <c r="C520" i="1"/>
  <c r="D592" i="1"/>
  <c r="E519" i="1"/>
  <c r="F592" i="1" l="1"/>
  <c r="E592" i="1"/>
  <c r="G593" i="1" s="1"/>
  <c r="D593" i="1"/>
  <c r="D520" i="1"/>
  <c r="E521" i="1" s="1"/>
  <c r="C521" i="1"/>
  <c r="D521" i="1" l="1"/>
  <c r="E522" i="1"/>
  <c r="C522" i="1"/>
  <c r="G594" i="1"/>
  <c r="F593" i="1"/>
  <c r="E593" i="1"/>
  <c r="D594" i="1"/>
  <c r="D522" i="1" l="1"/>
  <c r="C523" i="1" s="1"/>
  <c r="E523" i="1"/>
  <c r="G595" i="1"/>
  <c r="F594" i="1"/>
  <c r="E594" i="1"/>
  <c r="D595" i="1"/>
  <c r="D523" i="1" l="1"/>
  <c r="E524" i="1"/>
  <c r="C524" i="1"/>
  <c r="G596" i="1"/>
  <c r="F595" i="1"/>
  <c r="E595" i="1"/>
  <c r="D596" i="1"/>
  <c r="D524" i="1" l="1"/>
  <c r="E525" i="1" s="1"/>
  <c r="C525" i="1"/>
  <c r="G597" i="1"/>
  <c r="F596" i="1"/>
  <c r="E596" i="1"/>
  <c r="D597" i="1"/>
  <c r="F597" i="1" l="1"/>
  <c r="E597" i="1"/>
  <c r="G598" i="1" s="1"/>
  <c r="D598" i="1"/>
  <c r="D525" i="1"/>
  <c r="E526" i="1" s="1"/>
  <c r="F598" i="1" l="1"/>
  <c r="E598" i="1"/>
  <c r="G599" i="1" s="1"/>
  <c r="D599" i="1"/>
  <c r="F599" i="1" l="1"/>
  <c r="E599" i="1"/>
  <c r="G600" i="1" s="1"/>
  <c r="D600" i="1"/>
  <c r="F600" i="1" l="1"/>
  <c r="E600" i="1"/>
  <c r="G601" i="1" s="1"/>
  <c r="D601" i="1"/>
  <c r="F601" i="1" l="1"/>
  <c r="E601" i="1"/>
  <c r="G602" i="1" s="1"/>
  <c r="D602" i="1"/>
  <c r="F602" i="1" l="1"/>
  <c r="E602" i="1"/>
  <c r="G603" i="1" s="1"/>
</calcChain>
</file>

<file path=xl/sharedStrings.xml><?xml version="1.0" encoding="utf-8"?>
<sst xmlns="http://schemas.openxmlformats.org/spreadsheetml/2006/main" count="458" uniqueCount="100">
  <si>
    <t>Centrirani</t>
  </si>
  <si>
    <t>t</t>
  </si>
  <si>
    <t>Yt</t>
  </si>
  <si>
    <t>S(4)</t>
  </si>
  <si>
    <t>S(5)</t>
  </si>
  <si>
    <t>jednostavni</t>
  </si>
  <si>
    <t>S(10)</t>
  </si>
  <si>
    <t>kumulativni</t>
  </si>
  <si>
    <t>S</t>
  </si>
  <si>
    <t>trianglarna sema</t>
  </si>
  <si>
    <t>EWMA</t>
  </si>
  <si>
    <t>N</t>
  </si>
  <si>
    <t>alpha</t>
  </si>
  <si>
    <t>Modifikovani</t>
  </si>
  <si>
    <t>S(6)</t>
  </si>
  <si>
    <t>Holtov metod</t>
  </si>
  <si>
    <t>a</t>
  </si>
  <si>
    <t>b</t>
  </si>
  <si>
    <t>Holt-Wintersov metod</t>
  </si>
  <si>
    <t>k</t>
  </si>
  <si>
    <t>c</t>
  </si>
  <si>
    <t>Linearni trend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</si>
  <si>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</si>
  <si>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</si>
  <si>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</si>
  <si>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</si>
  <si>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</si>
  <si>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</si>
  <si>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</si>
  <si>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</si>
  <si>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</si>
  <si>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</si>
  <si>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</si>
  <si>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</si>
  <si>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</si>
  <si>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</si>
  <si>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</si>
  <si>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</si>
  <si>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</si>
  <si>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</si>
  <si>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</si>
  <si>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</si>
  <si>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</si>
  <si>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</si>
  <si>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</si>
  <si>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</si>
  <si>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</si>
  <si>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Ekstrapolacija trenda</t>
  </si>
  <si>
    <t>Mesec</t>
  </si>
  <si>
    <t>predvidjanje</t>
  </si>
  <si>
    <t>Intervalno predvidjanje</t>
  </si>
  <si>
    <t xml:space="preserve">Ocena </t>
  </si>
  <si>
    <t>t-tbar</t>
  </si>
  <si>
    <t>donja gr</t>
  </si>
  <si>
    <t>gornja gr</t>
  </si>
  <si>
    <t>zbir</t>
  </si>
  <si>
    <t>t test moci predvidjanja</t>
  </si>
  <si>
    <t>t test</t>
  </si>
  <si>
    <t>test nejednakosti prognoze</t>
  </si>
  <si>
    <t>p</t>
  </si>
  <si>
    <t>s</t>
  </si>
  <si>
    <t>s2</t>
  </si>
  <si>
    <t>p-s 2</t>
  </si>
  <si>
    <t>U2</t>
  </si>
  <si>
    <t>Kvadratni trend</t>
  </si>
  <si>
    <t>X Variable 2</t>
  </si>
  <si>
    <t>t2</t>
  </si>
  <si>
    <t>Eksponencijalni trend</t>
  </si>
  <si>
    <t>Originalni parametri</t>
  </si>
  <si>
    <t>Saturaciona kriva</t>
  </si>
  <si>
    <t>Testiranje kvaliteta predvidjanja</t>
  </si>
  <si>
    <t>linearni</t>
  </si>
  <si>
    <t>s-p</t>
  </si>
  <si>
    <t>(s-p)2</t>
  </si>
  <si>
    <t>(s-p)/s</t>
  </si>
  <si>
    <t>MAE</t>
  </si>
  <si>
    <t>MSE</t>
  </si>
  <si>
    <t>MAPE</t>
  </si>
  <si>
    <t>kvadratni</t>
  </si>
  <si>
    <t xml:space="preserve">eksponencijalni </t>
  </si>
  <si>
    <t>saturaciona kriva</t>
  </si>
  <si>
    <t>Testiranje stacionarnosti</t>
  </si>
  <si>
    <t>Yt-1</t>
  </si>
  <si>
    <t>odbacuje se H0</t>
  </si>
  <si>
    <t>serija je stacionarna</t>
  </si>
  <si>
    <t>koristimo originalne podatke u oceni ARMA modela</t>
  </si>
  <si>
    <t>AR(1)</t>
  </si>
  <si>
    <t>AR(2)</t>
  </si>
  <si>
    <t>MA(1)</t>
  </si>
  <si>
    <t>MA(2)</t>
  </si>
  <si>
    <t>ARMA(1,1)</t>
  </si>
  <si>
    <t>AIC</t>
  </si>
  <si>
    <t>Predvidjanje</t>
  </si>
  <si>
    <t>Y</t>
  </si>
  <si>
    <t>u</t>
  </si>
  <si>
    <t>mesec</t>
  </si>
  <si>
    <t>testiranje kvaliteta predvidjanja</t>
  </si>
  <si>
    <t>MESEC</t>
  </si>
  <si>
    <t>Y-P</t>
  </si>
  <si>
    <t>(Y-P)2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</si>
</sst>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2" fontId="0" fillId="0" borderId="3" xfId="0" applyNumberFormat="1" applyBorder="1"/>
    <xf numFmtId="0" fontId="3" fillId="0" borderId="5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6" xfId="0" applyFill="1" applyBorder="1" applyAlignment="1"/>
    <xf numFmtId="0" fontId="3" fillId="0" borderId="5" xfId="0" applyFont="1" applyFill="1" applyBorder="1" applyAlignment="1">
      <alignment horizontal="center"/>
    </xf>
    <xf numFmtId="17" fontId="0" fillId="0" borderId="0" xfId="0" applyNumberFormat="1"/>
    <xf numFmtId="4" fontId="0" fillId="0" borderId="0" xfId="0" applyNumberFormat="1"/>
    <xf numFmtId="0" fontId="2" fillId="0" borderId="0" xfId="0" applyFont="1"/>
    <xf numFmtId="10" fontId="0" fillId="0" borderId="0" xfId="0" applyNumberFormat="1"/>
    <xf numFmtId="2" fontId="0" fillId="0" borderId="0" xfId="0" applyNumberFormat="1" applyFill="1" applyBorder="1" applyAlignment="1"/>
    <xf numFmtId="2" fontId="1" fillId="0" borderId="6" xfId="0" applyNumberFormat="1" applyFont="1" applyFill="1" applyBorder="1" applyAlignment="1"/>
    <xf numFmtId="0" fontId="1" fillId="0" borderId="0" xfId="0" applyFont="1"/>
    <xf numFmtId="1" fontId="0" fillId="0" borderId="0" xfId="0" applyNumberFormat="1"/>
    <xf numFmtId="17" fontId="4" fillId="0" borderId="0" xfId="0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tabSelected="1" workbookViewId="0">
      <selection activeCell="W7" sqref="W7"/>
    </sheetView>
  </sheetViews>
  <sheetFormatPr defaultRowHeight="14.4" x14ac:dyDescent="0.3"/>
  <cols>
    <col min="1" max="1" width="6.109375" customWidth="1"/>
    <col min="257" max="257" width="6.109375" customWidth="1"/>
    <col min="513" max="513" width="6.109375" customWidth="1"/>
    <col min="769" max="769" width="6.109375" customWidth="1"/>
    <col min="1025" max="1025" width="6.109375" customWidth="1"/>
    <col min="1281" max="1281" width="6.109375" customWidth="1"/>
    <col min="1537" max="1537" width="6.109375" customWidth="1"/>
    <col min="1793" max="1793" width="6.109375" customWidth="1"/>
    <col min="2049" max="2049" width="6.109375" customWidth="1"/>
    <col min="2305" max="2305" width="6.109375" customWidth="1"/>
    <col min="2561" max="2561" width="6.109375" customWidth="1"/>
    <col min="2817" max="2817" width="6.109375" customWidth="1"/>
    <col min="3073" max="3073" width="6.109375" customWidth="1"/>
    <col min="3329" max="3329" width="6.109375" customWidth="1"/>
    <col min="3585" max="3585" width="6.109375" customWidth="1"/>
    <col min="3841" max="3841" width="6.109375" customWidth="1"/>
    <col min="4097" max="4097" width="6.109375" customWidth="1"/>
    <col min="4353" max="4353" width="6.109375" customWidth="1"/>
    <col min="4609" max="4609" width="6.109375" customWidth="1"/>
    <col min="4865" max="4865" width="6.109375" customWidth="1"/>
    <col min="5121" max="5121" width="6.109375" customWidth="1"/>
    <col min="5377" max="5377" width="6.109375" customWidth="1"/>
    <col min="5633" max="5633" width="6.109375" customWidth="1"/>
    <col min="5889" max="5889" width="6.109375" customWidth="1"/>
    <col min="6145" max="6145" width="6.109375" customWidth="1"/>
    <col min="6401" max="6401" width="6.109375" customWidth="1"/>
    <col min="6657" max="6657" width="6.109375" customWidth="1"/>
    <col min="6913" max="6913" width="6.109375" customWidth="1"/>
    <col min="7169" max="7169" width="6.109375" customWidth="1"/>
    <col min="7425" max="7425" width="6.109375" customWidth="1"/>
    <col min="7681" max="7681" width="6.109375" customWidth="1"/>
    <col min="7937" max="7937" width="6.109375" customWidth="1"/>
    <col min="8193" max="8193" width="6.109375" customWidth="1"/>
    <col min="8449" max="8449" width="6.109375" customWidth="1"/>
    <col min="8705" max="8705" width="6.109375" customWidth="1"/>
    <col min="8961" max="8961" width="6.109375" customWidth="1"/>
    <col min="9217" max="9217" width="6.109375" customWidth="1"/>
    <col min="9473" max="9473" width="6.109375" customWidth="1"/>
    <col min="9729" max="9729" width="6.109375" customWidth="1"/>
    <col min="9985" max="9985" width="6.109375" customWidth="1"/>
    <col min="10241" max="10241" width="6.109375" customWidth="1"/>
    <col min="10497" max="10497" width="6.109375" customWidth="1"/>
    <col min="10753" max="10753" width="6.109375" customWidth="1"/>
    <col min="11009" max="11009" width="6.109375" customWidth="1"/>
    <col min="11265" max="11265" width="6.109375" customWidth="1"/>
    <col min="11521" max="11521" width="6.109375" customWidth="1"/>
    <col min="11777" max="11777" width="6.109375" customWidth="1"/>
    <col min="12033" max="12033" width="6.109375" customWidth="1"/>
    <col min="12289" max="12289" width="6.109375" customWidth="1"/>
    <col min="12545" max="12545" width="6.109375" customWidth="1"/>
    <col min="12801" max="12801" width="6.109375" customWidth="1"/>
    <col min="13057" max="13057" width="6.109375" customWidth="1"/>
    <col min="13313" max="13313" width="6.109375" customWidth="1"/>
    <col min="13569" max="13569" width="6.109375" customWidth="1"/>
    <col min="13825" max="13825" width="6.109375" customWidth="1"/>
    <col min="14081" max="14081" width="6.109375" customWidth="1"/>
    <col min="14337" max="14337" width="6.109375" customWidth="1"/>
    <col min="14593" max="14593" width="6.109375" customWidth="1"/>
    <col min="14849" max="14849" width="6.109375" customWidth="1"/>
    <col min="15105" max="15105" width="6.109375" customWidth="1"/>
    <col min="15361" max="15361" width="6.109375" customWidth="1"/>
    <col min="15617" max="15617" width="6.109375" customWidth="1"/>
    <col min="15873" max="15873" width="6.109375" customWidth="1"/>
    <col min="16129" max="16129" width="6.109375" customWidth="1"/>
  </cols>
  <sheetData>
    <row r="1" spans="1:5" x14ac:dyDescent="0.3">
      <c r="A1" t="s">
        <v>0</v>
      </c>
    </row>
    <row r="2" spans="1:5" x14ac:dyDescent="0.3">
      <c r="A2" t="s">
        <v>1</v>
      </c>
      <c r="B2" t="s">
        <v>2</v>
      </c>
      <c r="C2" t="s">
        <v>3</v>
      </c>
      <c r="D2" t="s">
        <v>3</v>
      </c>
      <c r="E2" t="s">
        <v>4</v>
      </c>
    </row>
    <row r="3" spans="1:5" x14ac:dyDescent="0.3">
      <c r="A3">
        <v>1</v>
      </c>
      <c r="B3" s="1">
        <v>74.071799999999996</v>
      </c>
    </row>
    <row r="4" spans="1:5" x14ac:dyDescent="0.3">
      <c r="A4">
        <v>2</v>
      </c>
      <c r="B4" s="1">
        <v>73.833200000000005</v>
      </c>
    </row>
    <row r="5" spans="1:5" x14ac:dyDescent="0.3">
      <c r="A5">
        <v>3</v>
      </c>
      <c r="B5" s="1">
        <v>93.944499999999991</v>
      </c>
      <c r="C5">
        <f>(B3+B4+B5+B6)/4</f>
        <v>86.783999999999992</v>
      </c>
      <c r="D5">
        <f>(C5+C6)/2</f>
        <v>90.321749999999994</v>
      </c>
      <c r="E5">
        <f>(B3+B4+B5+B6+B7)/5</f>
        <v>89.901960000000003</v>
      </c>
    </row>
    <row r="6" spans="1:5" x14ac:dyDescent="0.3">
      <c r="A6">
        <v>4</v>
      </c>
      <c r="B6" s="1">
        <v>105.28649999999999</v>
      </c>
      <c r="C6">
        <f t="shared" ref="C6:C69" si="0">(B4+B5+B6+B7)/4</f>
        <v>93.859499999999997</v>
      </c>
      <c r="D6">
        <f t="shared" ref="D6:D69" si="1">(C6+C7)/2</f>
        <v>98.424424999999999</v>
      </c>
      <c r="E6">
        <f t="shared" ref="E6:E69" si="2">(B4+B5+B6+B7+B8)/5</f>
        <v>97.158119999999997</v>
      </c>
    </row>
    <row r="7" spans="1:5" x14ac:dyDescent="0.3">
      <c r="A7">
        <v>5</v>
      </c>
      <c r="B7" s="1">
        <v>102.3738</v>
      </c>
      <c r="C7">
        <f t="shared" si="0"/>
        <v>102.98935</v>
      </c>
      <c r="D7">
        <f t="shared" si="1"/>
        <v>104.6085875</v>
      </c>
      <c r="E7">
        <f t="shared" si="2"/>
        <v>103.77116000000001</v>
      </c>
    </row>
    <row r="8" spans="1:5" x14ac:dyDescent="0.3">
      <c r="A8">
        <v>6</v>
      </c>
      <c r="B8" s="1">
        <v>110.35260000000001</v>
      </c>
      <c r="C8">
        <f t="shared" si="0"/>
        <v>106.227825</v>
      </c>
      <c r="D8">
        <f t="shared" si="1"/>
        <v>107.6287875</v>
      </c>
      <c r="E8">
        <f t="shared" si="2"/>
        <v>108.2811</v>
      </c>
    </row>
    <row r="9" spans="1:5" x14ac:dyDescent="0.3">
      <c r="A9">
        <v>7</v>
      </c>
      <c r="B9" s="1">
        <v>106.89840000000001</v>
      </c>
      <c r="C9">
        <f t="shared" si="0"/>
        <v>109.02975000000001</v>
      </c>
      <c r="D9">
        <f t="shared" si="1"/>
        <v>109.80097500000001</v>
      </c>
      <c r="E9">
        <f t="shared" si="2"/>
        <v>108.93252</v>
      </c>
    </row>
    <row r="10" spans="1:5" x14ac:dyDescent="0.3">
      <c r="A10">
        <v>8</v>
      </c>
      <c r="B10" s="1">
        <v>116.49419999999999</v>
      </c>
      <c r="C10">
        <f t="shared" si="0"/>
        <v>110.57220000000001</v>
      </c>
      <c r="D10">
        <f t="shared" si="1"/>
        <v>111.18633750000001</v>
      </c>
      <c r="E10">
        <f t="shared" si="2"/>
        <v>111.51090000000002</v>
      </c>
    </row>
    <row r="11" spans="1:5" x14ac:dyDescent="0.3">
      <c r="A11">
        <v>9</v>
      </c>
      <c r="B11" s="1">
        <v>108.5436</v>
      </c>
      <c r="C11">
        <f t="shared" si="0"/>
        <v>111.80047500000001</v>
      </c>
      <c r="D11">
        <f t="shared" si="1"/>
        <v>112.0026</v>
      </c>
      <c r="E11">
        <f t="shared" si="2"/>
        <v>111.14346</v>
      </c>
    </row>
    <row r="12" spans="1:5" x14ac:dyDescent="0.3">
      <c r="A12">
        <v>10</v>
      </c>
      <c r="B12" s="1">
        <v>115.26570000000001</v>
      </c>
      <c r="C12">
        <f t="shared" si="0"/>
        <v>112.204725</v>
      </c>
      <c r="D12">
        <f t="shared" si="1"/>
        <v>111.98197500000001</v>
      </c>
      <c r="E12">
        <f t="shared" si="2"/>
        <v>112.70621999999999</v>
      </c>
    </row>
    <row r="13" spans="1:5" x14ac:dyDescent="0.3">
      <c r="A13">
        <v>11</v>
      </c>
      <c r="B13" s="1">
        <v>108.5154</v>
      </c>
      <c r="C13">
        <f t="shared" si="0"/>
        <v>111.759225</v>
      </c>
      <c r="D13">
        <f t="shared" si="1"/>
        <v>109.20255</v>
      </c>
      <c r="E13">
        <f t="shared" si="2"/>
        <v>107.02542000000001</v>
      </c>
    </row>
    <row r="14" spans="1:5" x14ac:dyDescent="0.3">
      <c r="A14">
        <v>12</v>
      </c>
      <c r="B14" s="1">
        <v>114.7122</v>
      </c>
      <c r="C14">
        <f t="shared" si="0"/>
        <v>106.64587499999999</v>
      </c>
      <c r="D14">
        <f t="shared" si="1"/>
        <v>103.4933</v>
      </c>
      <c r="E14">
        <f t="shared" si="2"/>
        <v>103.32572</v>
      </c>
    </row>
    <row r="15" spans="1:5" x14ac:dyDescent="0.3">
      <c r="A15">
        <v>13</v>
      </c>
      <c r="B15" s="1">
        <v>88.09020000000001</v>
      </c>
      <c r="C15">
        <f t="shared" si="0"/>
        <v>100.34072500000001</v>
      </c>
      <c r="D15">
        <f t="shared" si="1"/>
        <v>100.8014125</v>
      </c>
      <c r="E15">
        <f t="shared" si="2"/>
        <v>102.71276</v>
      </c>
    </row>
    <row r="16" spans="1:5" x14ac:dyDescent="0.3">
      <c r="A16">
        <v>14</v>
      </c>
      <c r="B16" s="1">
        <v>90.045099999999991</v>
      </c>
      <c r="C16">
        <f t="shared" si="0"/>
        <v>101.26209999999999</v>
      </c>
      <c r="D16">
        <f t="shared" si="1"/>
        <v>101.18680000000001</v>
      </c>
      <c r="E16">
        <f t="shared" si="2"/>
        <v>103.83163999999999</v>
      </c>
    </row>
    <row r="17" spans="1:5" x14ac:dyDescent="0.3">
      <c r="A17">
        <v>15</v>
      </c>
      <c r="B17" s="1">
        <v>112.2009</v>
      </c>
      <c r="C17">
        <f t="shared" si="0"/>
        <v>101.11150000000001</v>
      </c>
      <c r="D17">
        <f t="shared" si="1"/>
        <v>105.04067500000001</v>
      </c>
      <c r="E17">
        <f t="shared" si="2"/>
        <v>104.79392</v>
      </c>
    </row>
    <row r="18" spans="1:5" x14ac:dyDescent="0.3">
      <c r="A18">
        <v>16</v>
      </c>
      <c r="B18" s="1">
        <v>114.10980000000001</v>
      </c>
      <c r="C18">
        <f t="shared" si="0"/>
        <v>108.96985000000001</v>
      </c>
      <c r="D18">
        <f t="shared" si="1"/>
        <v>111.85265000000001</v>
      </c>
      <c r="E18">
        <f t="shared" si="2"/>
        <v>109.79738</v>
      </c>
    </row>
    <row r="19" spans="1:5" x14ac:dyDescent="0.3">
      <c r="A19">
        <v>17</v>
      </c>
      <c r="B19" s="1">
        <v>119.52360000000002</v>
      </c>
      <c r="C19">
        <f t="shared" si="0"/>
        <v>114.73545</v>
      </c>
      <c r="D19">
        <f t="shared" si="1"/>
        <v>115.145775</v>
      </c>
      <c r="E19">
        <f t="shared" si="2"/>
        <v>114.88506</v>
      </c>
    </row>
    <row r="20" spans="1:5" x14ac:dyDescent="0.3">
      <c r="A20">
        <v>18</v>
      </c>
      <c r="B20" s="1">
        <v>113.1075</v>
      </c>
      <c r="C20">
        <f t="shared" si="0"/>
        <v>115.5561</v>
      </c>
      <c r="D20">
        <f t="shared" si="1"/>
        <v>116.15407500000001</v>
      </c>
      <c r="E20">
        <f t="shared" si="2"/>
        <v>116.22359999999999</v>
      </c>
    </row>
    <row r="21" spans="1:5" x14ac:dyDescent="0.3">
      <c r="A21">
        <v>19</v>
      </c>
      <c r="B21" s="1">
        <v>115.48350000000001</v>
      </c>
      <c r="C21">
        <f t="shared" si="0"/>
        <v>116.75205</v>
      </c>
      <c r="D21">
        <f t="shared" si="1"/>
        <v>116.56530000000001</v>
      </c>
      <c r="E21">
        <f t="shared" si="2"/>
        <v>117.00755999999998</v>
      </c>
    </row>
    <row r="22" spans="1:5" x14ac:dyDescent="0.3">
      <c r="A22">
        <v>20</v>
      </c>
      <c r="B22" s="1">
        <v>118.89359999999999</v>
      </c>
      <c r="C22">
        <f t="shared" si="0"/>
        <v>116.37855</v>
      </c>
      <c r="D22">
        <f t="shared" si="1"/>
        <v>117.8697375</v>
      </c>
      <c r="E22">
        <f t="shared" si="2"/>
        <v>118.11024</v>
      </c>
    </row>
    <row r="23" spans="1:5" x14ac:dyDescent="0.3">
      <c r="A23">
        <v>21</v>
      </c>
      <c r="B23" s="1">
        <v>118.0296</v>
      </c>
      <c r="C23">
        <f t="shared" si="0"/>
        <v>119.36092499999999</v>
      </c>
      <c r="D23">
        <f t="shared" si="1"/>
        <v>119.3978875</v>
      </c>
      <c r="E23">
        <f t="shared" si="2"/>
        <v>118.64457999999999</v>
      </c>
    </row>
    <row r="24" spans="1:5" x14ac:dyDescent="0.3">
      <c r="A24">
        <v>22</v>
      </c>
      <c r="B24" s="1">
        <v>125.03699999999999</v>
      </c>
      <c r="C24">
        <f t="shared" si="0"/>
        <v>119.43485</v>
      </c>
      <c r="D24">
        <f t="shared" si="1"/>
        <v>122.2645625</v>
      </c>
      <c r="E24">
        <f t="shared" si="2"/>
        <v>123.85414</v>
      </c>
    </row>
    <row r="25" spans="1:5" x14ac:dyDescent="0.3">
      <c r="A25">
        <v>23</v>
      </c>
      <c r="B25" s="1">
        <v>115.7792</v>
      </c>
      <c r="C25">
        <f t="shared" si="0"/>
        <v>125.094275</v>
      </c>
      <c r="D25">
        <f t="shared" si="1"/>
        <v>124.38714999999999</v>
      </c>
      <c r="E25">
        <f t="shared" si="2"/>
        <v>122.54993999999999</v>
      </c>
    </row>
    <row r="26" spans="1:5" x14ac:dyDescent="0.3">
      <c r="A26">
        <v>24</v>
      </c>
      <c r="B26" s="1">
        <v>141.53129999999999</v>
      </c>
      <c r="C26">
        <f t="shared" si="0"/>
        <v>123.680025</v>
      </c>
      <c r="D26">
        <f t="shared" si="1"/>
        <v>122.703975</v>
      </c>
      <c r="E26">
        <f t="shared" si="2"/>
        <v>122.38974</v>
      </c>
    </row>
    <row r="27" spans="1:5" x14ac:dyDescent="0.3">
      <c r="A27">
        <v>25</v>
      </c>
      <c r="B27" s="1">
        <v>112.37260000000001</v>
      </c>
      <c r="C27">
        <f t="shared" si="0"/>
        <v>121.727925</v>
      </c>
      <c r="D27">
        <f t="shared" si="1"/>
        <v>124.80698750000001</v>
      </c>
      <c r="E27">
        <f t="shared" si="2"/>
        <v>125.46468</v>
      </c>
    </row>
    <row r="28" spans="1:5" x14ac:dyDescent="0.3">
      <c r="A28">
        <v>26</v>
      </c>
      <c r="B28" s="1">
        <v>117.22860000000001</v>
      </c>
      <c r="C28">
        <f t="shared" si="0"/>
        <v>127.88605000000001</v>
      </c>
      <c r="D28">
        <f t="shared" si="1"/>
        <v>127.42930000000001</v>
      </c>
      <c r="E28">
        <f t="shared" si="2"/>
        <v>129.8843</v>
      </c>
    </row>
    <row r="29" spans="1:5" x14ac:dyDescent="0.3">
      <c r="A29">
        <v>27</v>
      </c>
      <c r="B29" s="1">
        <v>140.41170000000002</v>
      </c>
      <c r="C29">
        <f t="shared" si="0"/>
        <v>126.97255000000001</v>
      </c>
      <c r="D29">
        <f t="shared" si="1"/>
        <v>130.39692500000001</v>
      </c>
      <c r="E29">
        <f t="shared" si="2"/>
        <v>129.53156000000001</v>
      </c>
    </row>
    <row r="30" spans="1:5" x14ac:dyDescent="0.3">
      <c r="A30">
        <v>28</v>
      </c>
      <c r="B30" s="1">
        <v>137.87730000000002</v>
      </c>
      <c r="C30">
        <f t="shared" si="0"/>
        <v>133.82130000000001</v>
      </c>
      <c r="D30">
        <f t="shared" si="1"/>
        <v>136.18273750000003</v>
      </c>
      <c r="E30">
        <f t="shared" si="2"/>
        <v>134.28106</v>
      </c>
    </row>
    <row r="31" spans="1:5" x14ac:dyDescent="0.3">
      <c r="A31">
        <v>29</v>
      </c>
      <c r="B31" s="1">
        <v>139.76760000000002</v>
      </c>
      <c r="C31">
        <f t="shared" si="0"/>
        <v>138.54417500000002</v>
      </c>
      <c r="D31">
        <f t="shared" si="1"/>
        <v>138.70628750000003</v>
      </c>
      <c r="E31">
        <f t="shared" si="2"/>
        <v>139.17706000000004</v>
      </c>
    </row>
    <row r="32" spans="1:5" x14ac:dyDescent="0.3">
      <c r="A32">
        <v>30</v>
      </c>
      <c r="B32" s="1">
        <v>136.12010000000001</v>
      </c>
      <c r="C32">
        <f t="shared" si="0"/>
        <v>138.86840000000001</v>
      </c>
      <c r="D32">
        <f t="shared" si="1"/>
        <v>139.83942500000001</v>
      </c>
      <c r="E32">
        <f t="shared" si="2"/>
        <v>140.22381999999999</v>
      </c>
    </row>
    <row r="33" spans="1:5" x14ac:dyDescent="0.3">
      <c r="A33">
        <v>31</v>
      </c>
      <c r="B33" s="1">
        <v>141.70859999999999</v>
      </c>
      <c r="C33">
        <f t="shared" si="0"/>
        <v>140.81045</v>
      </c>
      <c r="D33">
        <f t="shared" si="1"/>
        <v>141.97399999999999</v>
      </c>
      <c r="E33">
        <f t="shared" si="2"/>
        <v>142.46356</v>
      </c>
    </row>
    <row r="34" spans="1:5" x14ac:dyDescent="0.3">
      <c r="A34">
        <v>32</v>
      </c>
      <c r="B34" s="1">
        <v>145.6455</v>
      </c>
      <c r="C34">
        <f t="shared" si="0"/>
        <v>143.13755</v>
      </c>
      <c r="D34">
        <f t="shared" si="1"/>
        <v>145.53978749999999</v>
      </c>
      <c r="E34">
        <f t="shared" si="2"/>
        <v>145.57764000000003</v>
      </c>
    </row>
    <row r="35" spans="1:5" x14ac:dyDescent="0.3">
      <c r="A35">
        <v>33</v>
      </c>
      <c r="B35" s="1">
        <v>149.07599999999999</v>
      </c>
      <c r="C35">
        <f t="shared" si="0"/>
        <v>147.942025</v>
      </c>
      <c r="D35">
        <f t="shared" si="1"/>
        <v>147.68065000000001</v>
      </c>
      <c r="E35">
        <f t="shared" si="2"/>
        <v>146.27714</v>
      </c>
    </row>
    <row r="36" spans="1:5" x14ac:dyDescent="0.3">
      <c r="A36">
        <v>34</v>
      </c>
      <c r="B36" s="1">
        <v>155.33800000000002</v>
      </c>
      <c r="C36">
        <f t="shared" si="0"/>
        <v>147.419275</v>
      </c>
      <c r="D36">
        <f t="shared" si="1"/>
        <v>148.59902499999998</v>
      </c>
      <c r="E36">
        <f t="shared" si="2"/>
        <v>148.95212000000001</v>
      </c>
    </row>
    <row r="37" spans="1:5" x14ac:dyDescent="0.3">
      <c r="A37">
        <v>35</v>
      </c>
      <c r="B37" s="1">
        <v>139.61760000000001</v>
      </c>
      <c r="C37">
        <f t="shared" si="0"/>
        <v>149.778775</v>
      </c>
      <c r="D37">
        <f t="shared" si="1"/>
        <v>145.44482499999998</v>
      </c>
      <c r="E37">
        <f t="shared" si="2"/>
        <v>142.7039</v>
      </c>
    </row>
    <row r="38" spans="1:5" x14ac:dyDescent="0.3">
      <c r="A38">
        <v>36</v>
      </c>
      <c r="B38" s="1">
        <v>155.08350000000002</v>
      </c>
      <c r="C38">
        <f t="shared" si="0"/>
        <v>141.11087499999999</v>
      </c>
      <c r="D38">
        <f t="shared" si="1"/>
        <v>136.45487500000002</v>
      </c>
      <c r="E38">
        <f t="shared" si="2"/>
        <v>136.5067</v>
      </c>
    </row>
    <row r="39" spans="1:5" x14ac:dyDescent="0.3">
      <c r="A39">
        <v>37</v>
      </c>
      <c r="B39" s="1">
        <v>114.4044</v>
      </c>
      <c r="C39">
        <f t="shared" si="0"/>
        <v>131.79887500000001</v>
      </c>
      <c r="D39">
        <f t="shared" si="1"/>
        <v>130.972475</v>
      </c>
      <c r="E39">
        <f t="shared" si="2"/>
        <v>132.04038</v>
      </c>
    </row>
    <row r="40" spans="1:5" x14ac:dyDescent="0.3">
      <c r="A40">
        <v>38</v>
      </c>
      <c r="B40" s="1">
        <v>118.09</v>
      </c>
      <c r="C40">
        <f t="shared" si="0"/>
        <v>130.146075</v>
      </c>
      <c r="D40">
        <f t="shared" si="1"/>
        <v>127.5262875</v>
      </c>
      <c r="E40">
        <f t="shared" si="2"/>
        <v>130.94189999999998</v>
      </c>
    </row>
    <row r="41" spans="1:5" x14ac:dyDescent="0.3">
      <c r="A41">
        <v>39</v>
      </c>
      <c r="B41" s="1">
        <v>133.00640000000001</v>
      </c>
      <c r="C41">
        <f t="shared" si="0"/>
        <v>124.90649999999999</v>
      </c>
      <c r="D41">
        <f t="shared" si="1"/>
        <v>127.738575</v>
      </c>
      <c r="E41">
        <f t="shared" si="2"/>
        <v>127.3374</v>
      </c>
    </row>
    <row r="42" spans="1:5" x14ac:dyDescent="0.3">
      <c r="A42">
        <v>40</v>
      </c>
      <c r="B42" s="1">
        <v>134.12519999999998</v>
      </c>
      <c r="C42">
        <f t="shared" si="0"/>
        <v>130.57065</v>
      </c>
      <c r="D42">
        <f t="shared" si="1"/>
        <v>132.91753749999998</v>
      </c>
      <c r="E42">
        <f t="shared" si="2"/>
        <v>131.82954000000001</v>
      </c>
    </row>
    <row r="43" spans="1:5" x14ac:dyDescent="0.3">
      <c r="A43">
        <v>41</v>
      </c>
      <c r="B43" s="1">
        <v>137.06100000000001</v>
      </c>
      <c r="C43">
        <f t="shared" si="0"/>
        <v>135.26442499999999</v>
      </c>
      <c r="D43">
        <f t="shared" si="1"/>
        <v>136.5168875</v>
      </c>
      <c r="E43">
        <f t="shared" si="2"/>
        <v>136.81675999999999</v>
      </c>
    </row>
    <row r="44" spans="1:5" x14ac:dyDescent="0.3">
      <c r="A44">
        <v>42</v>
      </c>
      <c r="B44" s="1">
        <v>136.86509999999998</v>
      </c>
      <c r="C44">
        <f t="shared" si="0"/>
        <v>137.76935</v>
      </c>
      <c r="D44">
        <f t="shared" si="1"/>
        <v>138.84222500000001</v>
      </c>
      <c r="E44">
        <f t="shared" si="2"/>
        <v>138.75712000000001</v>
      </c>
    </row>
    <row r="45" spans="1:5" x14ac:dyDescent="0.3">
      <c r="A45">
        <v>43</v>
      </c>
      <c r="B45" s="1">
        <v>143.02610000000001</v>
      </c>
      <c r="C45">
        <f t="shared" si="0"/>
        <v>139.91510000000002</v>
      </c>
      <c r="D45">
        <f t="shared" si="1"/>
        <v>140.56411250000002</v>
      </c>
      <c r="E45">
        <f t="shared" si="2"/>
        <v>140.38270000000003</v>
      </c>
    </row>
    <row r="46" spans="1:5" x14ac:dyDescent="0.3">
      <c r="A46">
        <v>44</v>
      </c>
      <c r="B46" s="1">
        <v>142.70820000000001</v>
      </c>
      <c r="C46">
        <f t="shared" si="0"/>
        <v>141.21312500000002</v>
      </c>
      <c r="D46">
        <f t="shared" si="1"/>
        <v>143.0238875</v>
      </c>
      <c r="E46">
        <f t="shared" si="2"/>
        <v>143.24074000000002</v>
      </c>
    </row>
    <row r="47" spans="1:5" x14ac:dyDescent="0.3">
      <c r="A47">
        <v>45</v>
      </c>
      <c r="B47" s="1">
        <v>142.25309999999999</v>
      </c>
      <c r="C47">
        <f t="shared" si="0"/>
        <v>144.83465000000001</v>
      </c>
      <c r="D47">
        <f t="shared" si="1"/>
        <v>144.37343750000002</v>
      </c>
      <c r="E47">
        <f t="shared" si="2"/>
        <v>143.73500000000001</v>
      </c>
    </row>
    <row r="48" spans="1:5" x14ac:dyDescent="0.3">
      <c r="A48">
        <v>46</v>
      </c>
      <c r="B48" s="1">
        <v>151.35120000000001</v>
      </c>
      <c r="C48">
        <f t="shared" si="0"/>
        <v>143.91222500000001</v>
      </c>
      <c r="D48">
        <f t="shared" si="1"/>
        <v>144.55462499999999</v>
      </c>
      <c r="E48">
        <f t="shared" si="2"/>
        <v>144.69926000000001</v>
      </c>
    </row>
    <row r="49" spans="1:5" x14ac:dyDescent="0.3">
      <c r="A49">
        <v>47</v>
      </c>
      <c r="B49" s="1">
        <v>139.3364</v>
      </c>
      <c r="C49">
        <f t="shared" si="0"/>
        <v>145.197025</v>
      </c>
      <c r="D49">
        <f t="shared" si="1"/>
        <v>141.37315000000001</v>
      </c>
      <c r="E49">
        <f t="shared" si="2"/>
        <v>138.49003999999999</v>
      </c>
    </row>
    <row r="50" spans="1:5" x14ac:dyDescent="0.3">
      <c r="A50">
        <v>48</v>
      </c>
      <c r="B50" s="1">
        <v>147.84739999999999</v>
      </c>
      <c r="C50">
        <f t="shared" si="0"/>
        <v>137.54927499999999</v>
      </c>
      <c r="D50">
        <f t="shared" si="1"/>
        <v>131.5810875</v>
      </c>
      <c r="E50">
        <f t="shared" si="2"/>
        <v>130.76056</v>
      </c>
    </row>
    <row r="51" spans="1:5" x14ac:dyDescent="0.3">
      <c r="A51">
        <v>49</v>
      </c>
      <c r="B51" s="1">
        <v>111.66210000000001</v>
      </c>
      <c r="C51">
        <f t="shared" si="0"/>
        <v>125.61290000000001</v>
      </c>
      <c r="D51">
        <f t="shared" si="1"/>
        <v>124.4316</v>
      </c>
      <c r="E51">
        <f t="shared" si="2"/>
        <v>126.46752000000001</v>
      </c>
    </row>
    <row r="52" spans="1:5" x14ac:dyDescent="0.3">
      <c r="A52">
        <v>50</v>
      </c>
      <c r="B52" s="1">
        <v>103.6057</v>
      </c>
      <c r="C52">
        <f t="shared" si="0"/>
        <v>123.25030000000001</v>
      </c>
      <c r="D52">
        <f t="shared" si="1"/>
        <v>122.22343750000002</v>
      </c>
      <c r="E52">
        <f t="shared" si="2"/>
        <v>126.52674000000002</v>
      </c>
    </row>
    <row r="53" spans="1:5" x14ac:dyDescent="0.3">
      <c r="A53">
        <v>51</v>
      </c>
      <c r="B53" s="1">
        <v>129.886</v>
      </c>
      <c r="C53">
        <f t="shared" si="0"/>
        <v>121.19657500000001</v>
      </c>
      <c r="D53">
        <f t="shared" si="1"/>
        <v>124.38883749999999</v>
      </c>
      <c r="E53">
        <f t="shared" si="2"/>
        <v>124.3973</v>
      </c>
    </row>
    <row r="54" spans="1:5" x14ac:dyDescent="0.3">
      <c r="A54">
        <v>52</v>
      </c>
      <c r="B54" s="1">
        <v>139.63249999999999</v>
      </c>
      <c r="C54">
        <f t="shared" si="0"/>
        <v>127.58109999999999</v>
      </c>
      <c r="D54">
        <f t="shared" si="1"/>
        <v>130.62754999999999</v>
      </c>
      <c r="E54">
        <f t="shared" si="2"/>
        <v>127.66033999999999</v>
      </c>
    </row>
    <row r="55" spans="1:5" x14ac:dyDescent="0.3">
      <c r="A55">
        <v>53</v>
      </c>
      <c r="B55" s="1">
        <v>137.2002</v>
      </c>
      <c r="C55">
        <f t="shared" si="0"/>
        <v>133.67400000000001</v>
      </c>
      <c r="D55">
        <f t="shared" si="1"/>
        <v>134.186575</v>
      </c>
      <c r="E55">
        <f t="shared" si="2"/>
        <v>133.73652000000001</v>
      </c>
    </row>
    <row r="56" spans="1:5" x14ac:dyDescent="0.3">
      <c r="A56">
        <v>54</v>
      </c>
      <c r="B56" s="1">
        <v>127.97730000000001</v>
      </c>
      <c r="C56">
        <f t="shared" si="0"/>
        <v>134.69915</v>
      </c>
      <c r="D56">
        <f t="shared" si="1"/>
        <v>133.42733750000002</v>
      </c>
      <c r="E56">
        <f t="shared" si="2"/>
        <v>133.65091999999999</v>
      </c>
    </row>
    <row r="57" spans="1:5" x14ac:dyDescent="0.3">
      <c r="A57">
        <v>55</v>
      </c>
      <c r="B57" s="1">
        <v>133.98660000000001</v>
      </c>
      <c r="C57">
        <f t="shared" si="0"/>
        <v>132.15552500000001</v>
      </c>
      <c r="D57">
        <f t="shared" si="1"/>
        <v>130.49397500000001</v>
      </c>
      <c r="E57">
        <f t="shared" si="2"/>
        <v>130.50597999999999</v>
      </c>
    </row>
    <row r="58" spans="1:5" x14ac:dyDescent="0.3">
      <c r="A58">
        <v>56</v>
      </c>
      <c r="B58" s="1">
        <v>129.458</v>
      </c>
      <c r="C58">
        <f t="shared" si="0"/>
        <v>128.832425</v>
      </c>
      <c r="D58">
        <f t="shared" si="1"/>
        <v>129.2903</v>
      </c>
      <c r="E58">
        <f t="shared" si="2"/>
        <v>129.39400000000001</v>
      </c>
    </row>
    <row r="59" spans="1:5" x14ac:dyDescent="0.3">
      <c r="A59">
        <v>57</v>
      </c>
      <c r="B59" s="1">
        <v>123.90779999999999</v>
      </c>
      <c r="C59">
        <f t="shared" si="0"/>
        <v>129.748175</v>
      </c>
      <c r="D59">
        <f t="shared" si="1"/>
        <v>127.62381249999999</v>
      </c>
      <c r="E59">
        <f t="shared" si="2"/>
        <v>127.19688000000001</v>
      </c>
    </row>
    <row r="60" spans="1:5" x14ac:dyDescent="0.3">
      <c r="A60">
        <v>58</v>
      </c>
      <c r="B60" s="1">
        <v>131.6403</v>
      </c>
      <c r="C60">
        <f t="shared" si="0"/>
        <v>125.49944999999998</v>
      </c>
      <c r="D60">
        <f t="shared" si="1"/>
        <v>126.782625</v>
      </c>
      <c r="E60">
        <f t="shared" si="2"/>
        <v>128.34423999999999</v>
      </c>
    </row>
    <row r="61" spans="1:5" x14ac:dyDescent="0.3">
      <c r="A61">
        <v>59</v>
      </c>
      <c r="B61" s="1">
        <v>116.99169999999999</v>
      </c>
      <c r="C61">
        <f t="shared" si="0"/>
        <v>128.0658</v>
      </c>
      <c r="D61">
        <f t="shared" si="1"/>
        <v>127.37137575</v>
      </c>
      <c r="E61">
        <f t="shared" si="2"/>
        <v>126.12312119999999</v>
      </c>
    </row>
    <row r="62" spans="1:5" x14ac:dyDescent="0.3">
      <c r="A62">
        <v>60</v>
      </c>
      <c r="B62" s="1">
        <v>139.7234</v>
      </c>
      <c r="C62">
        <f t="shared" si="0"/>
        <v>126.6769515</v>
      </c>
      <c r="D62">
        <f t="shared" si="1"/>
        <v>126.15529574999999</v>
      </c>
      <c r="E62">
        <f t="shared" si="2"/>
        <v>126.83497199999999</v>
      </c>
    </row>
    <row r="63" spans="1:5" x14ac:dyDescent="0.3">
      <c r="A63">
        <v>61</v>
      </c>
      <c r="B63" s="1">
        <v>118.352406</v>
      </c>
      <c r="C63">
        <f t="shared" si="0"/>
        <v>125.63363999999999</v>
      </c>
      <c r="D63">
        <f t="shared" si="1"/>
        <v>129.62934999999999</v>
      </c>
      <c r="E63">
        <f t="shared" si="2"/>
        <v>130.29838799999999</v>
      </c>
    </row>
    <row r="64" spans="1:5" x14ac:dyDescent="0.3">
      <c r="A64">
        <v>62</v>
      </c>
      <c r="B64" s="1">
        <v>127.46705399999999</v>
      </c>
      <c r="C64">
        <f t="shared" si="0"/>
        <v>133.62506000000002</v>
      </c>
      <c r="D64">
        <f t="shared" si="1"/>
        <v>136.34759124999999</v>
      </c>
      <c r="E64">
        <f t="shared" si="2"/>
        <v>139.20077800000001</v>
      </c>
    </row>
    <row r="65" spans="1:5" x14ac:dyDescent="0.3">
      <c r="A65">
        <v>63</v>
      </c>
      <c r="B65" s="1">
        <v>148.95738</v>
      </c>
      <c r="C65">
        <f t="shared" si="0"/>
        <v>139.0701225</v>
      </c>
      <c r="D65">
        <f t="shared" si="1"/>
        <v>143.55471749999998</v>
      </c>
      <c r="E65">
        <f t="shared" si="2"/>
        <v>142.1019312</v>
      </c>
    </row>
    <row r="66" spans="1:5" x14ac:dyDescent="0.3">
      <c r="A66">
        <v>64</v>
      </c>
      <c r="B66" s="1">
        <v>161.50364999999999</v>
      </c>
      <c r="C66">
        <f t="shared" si="0"/>
        <v>148.03931249999999</v>
      </c>
      <c r="D66">
        <f t="shared" si="1"/>
        <v>150.444496125</v>
      </c>
      <c r="E66">
        <f t="shared" si="2"/>
        <v>147.7731546</v>
      </c>
    </row>
    <row r="67" spans="1:5" x14ac:dyDescent="0.3">
      <c r="A67">
        <v>65</v>
      </c>
      <c r="B67" s="1">
        <v>154.22916599999996</v>
      </c>
      <c r="C67">
        <f t="shared" si="0"/>
        <v>152.84967975000001</v>
      </c>
      <c r="D67">
        <f t="shared" si="1"/>
        <v>153.32309774999999</v>
      </c>
      <c r="E67">
        <f t="shared" si="2"/>
        <v>152.82868860000002</v>
      </c>
    </row>
    <row r="68" spans="1:5" x14ac:dyDescent="0.3">
      <c r="A68">
        <v>66</v>
      </c>
      <c r="B68" s="1">
        <v>146.70852300000001</v>
      </c>
      <c r="C68">
        <f t="shared" si="0"/>
        <v>153.79651575</v>
      </c>
      <c r="D68">
        <f t="shared" si="1"/>
        <v>152.34859575000002</v>
      </c>
      <c r="E68">
        <f t="shared" si="2"/>
        <v>153.02127060000001</v>
      </c>
    </row>
    <row r="69" spans="1:5" x14ac:dyDescent="0.3">
      <c r="A69">
        <v>67</v>
      </c>
      <c r="B69" s="1">
        <v>152.74472399999999</v>
      </c>
      <c r="C69">
        <f t="shared" si="0"/>
        <v>150.90067575</v>
      </c>
      <c r="D69">
        <f t="shared" si="1"/>
        <v>150.49082475</v>
      </c>
      <c r="E69">
        <f t="shared" si="2"/>
        <v>150.9106122</v>
      </c>
    </row>
    <row r="70" spans="1:5" x14ac:dyDescent="0.3">
      <c r="A70">
        <v>68</v>
      </c>
      <c r="B70" s="1">
        <v>149.92028999999999</v>
      </c>
      <c r="C70">
        <f>(B68+B69+B70+B71)/4</f>
        <v>150.08097375</v>
      </c>
      <c r="D70">
        <f>(C70+C71)/2</f>
        <v>151.04799025</v>
      </c>
      <c r="E70">
        <f>(B68+B69+B70+B71+B72)/5</f>
        <v>150.95371</v>
      </c>
    </row>
    <row r="71" spans="1:5" x14ac:dyDescent="0.3">
      <c r="A71">
        <v>69</v>
      </c>
      <c r="B71" s="1">
        <v>150.95035799999999</v>
      </c>
      <c r="C71">
        <f>(B69+B70+B71+B72)/4</f>
        <v>152.01500675</v>
      </c>
      <c r="D71">
        <f>(C71+C72)/2</f>
        <v>151.22146849999999</v>
      </c>
      <c r="E71">
        <f>(B69+B70+B71+B72+B73)/5</f>
        <v>150.891289</v>
      </c>
    </row>
    <row r="72" spans="1:5" x14ac:dyDescent="0.3">
      <c r="A72">
        <v>70</v>
      </c>
      <c r="B72" s="1">
        <v>154.44465499999998</v>
      </c>
      <c r="C72">
        <f>(B70+B71+B72+B73)/4</f>
        <v>150.42793024999997</v>
      </c>
      <c r="D72">
        <f>(C72+C73)/2</f>
        <v>151.88899249999997</v>
      </c>
      <c r="E72">
        <f>(B70+B71+B72+B73+B74)/5</f>
        <v>152.66410179999997</v>
      </c>
    </row>
    <row r="73" spans="1:5" x14ac:dyDescent="0.3">
      <c r="A73">
        <v>71</v>
      </c>
      <c r="B73" s="1">
        <v>146.39641799999998</v>
      </c>
      <c r="C73">
        <f>(B71+B72+B73+B74)/4</f>
        <v>153.35005474999997</v>
      </c>
    </row>
    <row r="74" spans="1:5" x14ac:dyDescent="0.3">
      <c r="A74">
        <v>72</v>
      </c>
      <c r="B74" s="1">
        <v>161.608788</v>
      </c>
    </row>
    <row r="76" spans="1:5" x14ac:dyDescent="0.3">
      <c r="A76" t="s">
        <v>5</v>
      </c>
    </row>
    <row r="77" spans="1:5" x14ac:dyDescent="0.3">
      <c r="A77" t="s">
        <v>1</v>
      </c>
      <c r="B77" t="s">
        <v>2</v>
      </c>
      <c r="C77" t="s">
        <v>4</v>
      </c>
      <c r="D77" t="s">
        <v>6</v>
      </c>
    </row>
    <row r="78" spans="1:5" x14ac:dyDescent="0.3">
      <c r="A78">
        <v>1</v>
      </c>
      <c r="B78" s="1">
        <v>74.071799999999996</v>
      </c>
    </row>
    <row r="79" spans="1:5" x14ac:dyDescent="0.3">
      <c r="A79">
        <v>2</v>
      </c>
      <c r="B79" s="1">
        <v>73.833200000000005</v>
      </c>
    </row>
    <row r="80" spans="1:5" x14ac:dyDescent="0.3">
      <c r="A80">
        <v>3</v>
      </c>
      <c r="B80" s="1">
        <v>93.944499999999991</v>
      </c>
    </row>
    <row r="81" spans="1:4" x14ac:dyDescent="0.3">
      <c r="A81">
        <v>4</v>
      </c>
      <c r="B81" s="1">
        <v>105.28649999999999</v>
      </c>
    </row>
    <row r="82" spans="1:4" x14ac:dyDescent="0.3">
      <c r="A82">
        <v>5</v>
      </c>
      <c r="B82" s="1">
        <v>102.3738</v>
      </c>
      <c r="C82" s="1">
        <f>AVERAGE(B78:B82)</f>
        <v>89.901960000000003</v>
      </c>
    </row>
    <row r="83" spans="1:4" x14ac:dyDescent="0.3">
      <c r="A83">
        <v>6</v>
      </c>
      <c r="B83" s="1">
        <v>110.35260000000001</v>
      </c>
      <c r="C83" s="1">
        <f t="shared" ref="C83:C146" si="3">AVERAGE(B79:B83)</f>
        <v>97.158119999999997</v>
      </c>
    </row>
    <row r="84" spans="1:4" x14ac:dyDescent="0.3">
      <c r="A84">
        <v>7</v>
      </c>
      <c r="B84" s="1">
        <v>106.89840000000001</v>
      </c>
      <c r="C84" s="1">
        <f t="shared" si="3"/>
        <v>103.77116000000001</v>
      </c>
    </row>
    <row r="85" spans="1:4" x14ac:dyDescent="0.3">
      <c r="A85">
        <v>8</v>
      </c>
      <c r="B85" s="1">
        <v>116.49419999999999</v>
      </c>
      <c r="C85" s="1">
        <f t="shared" si="3"/>
        <v>108.2811</v>
      </c>
    </row>
    <row r="86" spans="1:4" x14ac:dyDescent="0.3">
      <c r="A86">
        <v>9</v>
      </c>
      <c r="B86" s="1">
        <v>108.5436</v>
      </c>
      <c r="C86" s="1">
        <f t="shared" si="3"/>
        <v>108.93252</v>
      </c>
    </row>
    <row r="87" spans="1:4" x14ac:dyDescent="0.3">
      <c r="A87">
        <v>10</v>
      </c>
      <c r="B87" s="1">
        <v>115.26570000000001</v>
      </c>
      <c r="C87" s="1">
        <f t="shared" si="3"/>
        <v>111.51090000000002</v>
      </c>
      <c r="D87" s="1">
        <f>AVERAGE(B78:B87)</f>
        <v>100.70643</v>
      </c>
    </row>
    <row r="88" spans="1:4" x14ac:dyDescent="0.3">
      <c r="A88">
        <v>11</v>
      </c>
      <c r="B88" s="1">
        <v>108.5154</v>
      </c>
      <c r="C88" s="1">
        <f t="shared" si="3"/>
        <v>111.14346</v>
      </c>
      <c r="D88" s="1">
        <f t="shared" ref="D88:D149" si="4">AVERAGE(B79:B88)</f>
        <v>104.15079</v>
      </c>
    </row>
    <row r="89" spans="1:4" x14ac:dyDescent="0.3">
      <c r="A89">
        <v>12</v>
      </c>
      <c r="B89" s="1">
        <v>114.7122</v>
      </c>
      <c r="C89" s="1">
        <f t="shared" si="3"/>
        <v>112.70621999999999</v>
      </c>
      <c r="D89" s="1">
        <f t="shared" si="4"/>
        <v>108.23868999999999</v>
      </c>
    </row>
    <row r="90" spans="1:4" x14ac:dyDescent="0.3">
      <c r="A90">
        <v>13</v>
      </c>
      <c r="B90" s="1">
        <v>88.09020000000001</v>
      </c>
      <c r="C90" s="1">
        <f t="shared" si="3"/>
        <v>107.02542000000001</v>
      </c>
      <c r="D90" s="1">
        <f t="shared" si="4"/>
        <v>107.65326</v>
      </c>
    </row>
    <row r="91" spans="1:4" x14ac:dyDescent="0.3">
      <c r="A91">
        <v>14</v>
      </c>
      <c r="B91" s="1">
        <v>90.045099999999991</v>
      </c>
      <c r="C91" s="1">
        <f t="shared" si="3"/>
        <v>103.32572</v>
      </c>
      <c r="D91" s="1">
        <f t="shared" si="4"/>
        <v>106.12911999999999</v>
      </c>
    </row>
    <row r="92" spans="1:4" x14ac:dyDescent="0.3">
      <c r="A92">
        <v>15</v>
      </c>
      <c r="B92" s="1">
        <v>112.2009</v>
      </c>
      <c r="C92" s="1">
        <f t="shared" si="3"/>
        <v>102.71276</v>
      </c>
      <c r="D92" s="1">
        <f t="shared" si="4"/>
        <v>107.11183000000001</v>
      </c>
    </row>
    <row r="93" spans="1:4" x14ac:dyDescent="0.3">
      <c r="A93">
        <v>16</v>
      </c>
      <c r="B93" s="1">
        <v>114.10980000000001</v>
      </c>
      <c r="C93" s="1">
        <f t="shared" si="3"/>
        <v>103.83163999999999</v>
      </c>
      <c r="D93" s="1">
        <f t="shared" si="4"/>
        <v>107.48754999999998</v>
      </c>
    </row>
    <row r="94" spans="1:4" x14ac:dyDescent="0.3">
      <c r="A94">
        <v>17</v>
      </c>
      <c r="B94" s="1">
        <v>119.52360000000002</v>
      </c>
      <c r="C94" s="1">
        <f t="shared" si="3"/>
        <v>104.79392</v>
      </c>
      <c r="D94" s="1">
        <f t="shared" si="4"/>
        <v>108.75006999999998</v>
      </c>
    </row>
    <row r="95" spans="1:4" x14ac:dyDescent="0.3">
      <c r="A95">
        <v>18</v>
      </c>
      <c r="B95" s="1">
        <v>113.1075</v>
      </c>
      <c r="C95" s="1">
        <f t="shared" si="3"/>
        <v>109.79738</v>
      </c>
      <c r="D95" s="1">
        <f t="shared" si="4"/>
        <v>108.4114</v>
      </c>
    </row>
    <row r="96" spans="1:4" x14ac:dyDescent="0.3">
      <c r="A96">
        <v>19</v>
      </c>
      <c r="B96" s="1">
        <v>115.48350000000001</v>
      </c>
      <c r="C96" s="1">
        <f t="shared" si="3"/>
        <v>114.88506</v>
      </c>
      <c r="D96" s="1">
        <f t="shared" si="4"/>
        <v>109.10538999999999</v>
      </c>
    </row>
    <row r="97" spans="1:4" x14ac:dyDescent="0.3">
      <c r="A97">
        <v>20</v>
      </c>
      <c r="B97" s="1">
        <v>118.89359999999999</v>
      </c>
      <c r="C97" s="1">
        <f t="shared" si="3"/>
        <v>116.22359999999999</v>
      </c>
      <c r="D97" s="1">
        <f t="shared" si="4"/>
        <v>109.46818</v>
      </c>
    </row>
    <row r="98" spans="1:4" x14ac:dyDescent="0.3">
      <c r="A98">
        <v>21</v>
      </c>
      <c r="B98" s="1">
        <v>118.0296</v>
      </c>
      <c r="C98" s="1">
        <f t="shared" si="3"/>
        <v>117.00755999999998</v>
      </c>
      <c r="D98" s="1">
        <f t="shared" si="4"/>
        <v>110.41959999999999</v>
      </c>
    </row>
    <row r="99" spans="1:4" x14ac:dyDescent="0.3">
      <c r="A99">
        <v>22</v>
      </c>
      <c r="B99" s="1">
        <v>125.03699999999999</v>
      </c>
      <c r="C99" s="1">
        <f t="shared" si="3"/>
        <v>118.11024</v>
      </c>
      <c r="D99" s="1">
        <f t="shared" si="4"/>
        <v>111.45208</v>
      </c>
    </row>
    <row r="100" spans="1:4" x14ac:dyDescent="0.3">
      <c r="A100">
        <v>23</v>
      </c>
      <c r="B100" s="1">
        <v>115.7792</v>
      </c>
      <c r="C100" s="1">
        <f t="shared" si="3"/>
        <v>118.64457999999999</v>
      </c>
      <c r="D100" s="1">
        <f t="shared" si="4"/>
        <v>114.22097999999998</v>
      </c>
    </row>
    <row r="101" spans="1:4" x14ac:dyDescent="0.3">
      <c r="A101">
        <v>24</v>
      </c>
      <c r="B101" s="1">
        <v>141.53129999999999</v>
      </c>
      <c r="C101" s="1">
        <f t="shared" si="3"/>
        <v>123.85414</v>
      </c>
      <c r="D101" s="1">
        <f t="shared" si="4"/>
        <v>119.36959999999999</v>
      </c>
    </row>
    <row r="102" spans="1:4" x14ac:dyDescent="0.3">
      <c r="A102">
        <v>25</v>
      </c>
      <c r="B102" s="1">
        <v>112.37260000000001</v>
      </c>
      <c r="C102" s="1">
        <f t="shared" si="3"/>
        <v>122.54993999999999</v>
      </c>
      <c r="D102" s="1">
        <f t="shared" si="4"/>
        <v>119.38677</v>
      </c>
    </row>
    <row r="103" spans="1:4" x14ac:dyDescent="0.3">
      <c r="A103">
        <v>26</v>
      </c>
      <c r="B103" s="1">
        <v>117.22860000000001</v>
      </c>
      <c r="C103" s="1">
        <f t="shared" si="3"/>
        <v>122.38974</v>
      </c>
      <c r="D103" s="1">
        <f t="shared" si="4"/>
        <v>119.69865</v>
      </c>
    </row>
    <row r="104" spans="1:4" x14ac:dyDescent="0.3">
      <c r="A104">
        <v>27</v>
      </c>
      <c r="B104" s="1">
        <v>140.41170000000002</v>
      </c>
      <c r="C104" s="1">
        <f t="shared" si="3"/>
        <v>125.46468</v>
      </c>
      <c r="D104" s="1">
        <f t="shared" si="4"/>
        <v>121.78746000000001</v>
      </c>
    </row>
    <row r="105" spans="1:4" x14ac:dyDescent="0.3">
      <c r="A105">
        <v>28</v>
      </c>
      <c r="B105" s="1">
        <v>137.87730000000002</v>
      </c>
      <c r="C105" s="1">
        <f t="shared" si="3"/>
        <v>129.8843</v>
      </c>
      <c r="D105" s="1">
        <f t="shared" si="4"/>
        <v>124.26444000000001</v>
      </c>
    </row>
    <row r="106" spans="1:4" x14ac:dyDescent="0.3">
      <c r="A106">
        <v>29</v>
      </c>
      <c r="B106" s="1">
        <v>139.76760000000002</v>
      </c>
      <c r="C106" s="1">
        <f t="shared" si="3"/>
        <v>129.53156000000001</v>
      </c>
      <c r="D106" s="1">
        <f t="shared" si="4"/>
        <v>126.69284999999999</v>
      </c>
    </row>
    <row r="107" spans="1:4" x14ac:dyDescent="0.3">
      <c r="A107">
        <v>30</v>
      </c>
      <c r="B107" s="1">
        <v>136.12010000000001</v>
      </c>
      <c r="C107" s="1">
        <f t="shared" si="3"/>
        <v>134.28106</v>
      </c>
      <c r="D107" s="1">
        <f t="shared" si="4"/>
        <v>128.41550000000001</v>
      </c>
    </row>
    <row r="108" spans="1:4" x14ac:dyDescent="0.3">
      <c r="A108">
        <v>31</v>
      </c>
      <c r="B108" s="1">
        <v>141.70859999999999</v>
      </c>
      <c r="C108" s="1">
        <f t="shared" si="3"/>
        <v>139.17706000000004</v>
      </c>
      <c r="D108" s="1">
        <f t="shared" si="4"/>
        <v>130.7834</v>
      </c>
    </row>
    <row r="109" spans="1:4" x14ac:dyDescent="0.3">
      <c r="A109">
        <v>32</v>
      </c>
      <c r="B109" s="1">
        <v>145.6455</v>
      </c>
      <c r="C109" s="1">
        <f t="shared" si="3"/>
        <v>140.22381999999999</v>
      </c>
      <c r="D109" s="1">
        <f t="shared" si="4"/>
        <v>132.84425000000002</v>
      </c>
    </row>
    <row r="110" spans="1:4" x14ac:dyDescent="0.3">
      <c r="A110">
        <v>33</v>
      </c>
      <c r="B110" s="1">
        <v>149.07599999999999</v>
      </c>
      <c r="C110" s="1">
        <f t="shared" si="3"/>
        <v>142.46356</v>
      </c>
      <c r="D110" s="1">
        <f t="shared" si="4"/>
        <v>136.17393000000001</v>
      </c>
    </row>
    <row r="111" spans="1:4" x14ac:dyDescent="0.3">
      <c r="A111">
        <v>34</v>
      </c>
      <c r="B111" s="1">
        <v>155.33800000000002</v>
      </c>
      <c r="C111" s="1">
        <f t="shared" si="3"/>
        <v>145.57764000000003</v>
      </c>
      <c r="D111" s="1">
        <f t="shared" si="4"/>
        <v>137.55459999999999</v>
      </c>
    </row>
    <row r="112" spans="1:4" x14ac:dyDescent="0.3">
      <c r="A112">
        <v>35</v>
      </c>
      <c r="B112" s="1">
        <v>139.61760000000001</v>
      </c>
      <c r="C112" s="1">
        <f t="shared" si="3"/>
        <v>146.27714</v>
      </c>
      <c r="D112" s="1">
        <f t="shared" si="4"/>
        <v>140.2791</v>
      </c>
    </row>
    <row r="113" spans="1:4" x14ac:dyDescent="0.3">
      <c r="A113">
        <v>36</v>
      </c>
      <c r="B113" s="1">
        <v>155.08350000000002</v>
      </c>
      <c r="C113" s="1">
        <f t="shared" si="3"/>
        <v>148.95212000000001</v>
      </c>
      <c r="D113" s="1">
        <f t="shared" si="4"/>
        <v>144.06459000000001</v>
      </c>
    </row>
    <row r="114" spans="1:4" x14ac:dyDescent="0.3">
      <c r="A114">
        <v>37</v>
      </c>
      <c r="B114" s="1">
        <v>114.4044</v>
      </c>
      <c r="C114" s="1">
        <f t="shared" si="3"/>
        <v>142.7039</v>
      </c>
      <c r="D114" s="1">
        <f t="shared" si="4"/>
        <v>141.46386000000001</v>
      </c>
    </row>
    <row r="115" spans="1:4" x14ac:dyDescent="0.3">
      <c r="A115">
        <v>38</v>
      </c>
      <c r="B115" s="1">
        <v>118.09</v>
      </c>
      <c r="C115" s="1">
        <f t="shared" si="3"/>
        <v>136.5067</v>
      </c>
      <c r="D115" s="1">
        <f t="shared" si="4"/>
        <v>139.48512999999997</v>
      </c>
    </row>
    <row r="116" spans="1:4" x14ac:dyDescent="0.3">
      <c r="A116">
        <v>39</v>
      </c>
      <c r="B116" s="1">
        <v>133.00640000000001</v>
      </c>
      <c r="C116" s="1">
        <f t="shared" si="3"/>
        <v>132.04038</v>
      </c>
      <c r="D116" s="1">
        <f t="shared" si="4"/>
        <v>138.80901</v>
      </c>
    </row>
    <row r="117" spans="1:4" x14ac:dyDescent="0.3">
      <c r="A117">
        <v>40</v>
      </c>
      <c r="B117" s="1">
        <v>134.12519999999998</v>
      </c>
      <c r="C117" s="1">
        <f t="shared" si="3"/>
        <v>130.94189999999998</v>
      </c>
      <c r="D117" s="1">
        <f t="shared" si="4"/>
        <v>138.60952</v>
      </c>
    </row>
    <row r="118" spans="1:4" x14ac:dyDescent="0.3">
      <c r="A118">
        <v>41</v>
      </c>
      <c r="B118" s="1">
        <v>137.06100000000001</v>
      </c>
      <c r="C118" s="1">
        <f t="shared" si="3"/>
        <v>127.3374</v>
      </c>
      <c r="D118" s="1">
        <f t="shared" si="4"/>
        <v>138.14475999999999</v>
      </c>
    </row>
    <row r="119" spans="1:4" x14ac:dyDescent="0.3">
      <c r="A119">
        <v>42</v>
      </c>
      <c r="B119" s="1">
        <v>136.86509999999998</v>
      </c>
      <c r="C119" s="1">
        <f t="shared" si="3"/>
        <v>131.82954000000001</v>
      </c>
      <c r="D119" s="1">
        <f t="shared" si="4"/>
        <v>137.26671999999999</v>
      </c>
    </row>
    <row r="120" spans="1:4" x14ac:dyDescent="0.3">
      <c r="A120">
        <v>43</v>
      </c>
      <c r="B120" s="1">
        <v>143.02610000000001</v>
      </c>
      <c r="C120" s="1">
        <f t="shared" si="3"/>
        <v>136.81675999999999</v>
      </c>
      <c r="D120" s="1">
        <f t="shared" si="4"/>
        <v>136.66172999999998</v>
      </c>
    </row>
    <row r="121" spans="1:4" x14ac:dyDescent="0.3">
      <c r="A121">
        <v>44</v>
      </c>
      <c r="B121" s="1">
        <v>142.70820000000001</v>
      </c>
      <c r="C121" s="1">
        <f t="shared" si="3"/>
        <v>138.75712000000001</v>
      </c>
      <c r="D121" s="1">
        <f t="shared" si="4"/>
        <v>135.39875000000001</v>
      </c>
    </row>
    <row r="122" spans="1:4" x14ac:dyDescent="0.3">
      <c r="A122">
        <v>45</v>
      </c>
      <c r="B122" s="1">
        <v>142.25309999999999</v>
      </c>
      <c r="C122" s="1">
        <f t="shared" si="3"/>
        <v>140.38270000000003</v>
      </c>
      <c r="D122" s="1">
        <f t="shared" si="4"/>
        <v>135.66229999999999</v>
      </c>
    </row>
    <row r="123" spans="1:4" x14ac:dyDescent="0.3">
      <c r="A123">
        <v>46</v>
      </c>
      <c r="B123" s="1">
        <v>151.35120000000001</v>
      </c>
      <c r="C123" s="1">
        <f t="shared" si="3"/>
        <v>143.24074000000002</v>
      </c>
      <c r="D123" s="1">
        <f t="shared" si="4"/>
        <v>135.28906999999998</v>
      </c>
    </row>
    <row r="124" spans="1:4" x14ac:dyDescent="0.3">
      <c r="A124">
        <v>47</v>
      </c>
      <c r="B124" s="1">
        <v>139.3364</v>
      </c>
      <c r="C124" s="1">
        <f t="shared" si="3"/>
        <v>143.73500000000001</v>
      </c>
      <c r="D124" s="1">
        <f t="shared" si="4"/>
        <v>137.78226999999998</v>
      </c>
    </row>
    <row r="125" spans="1:4" x14ac:dyDescent="0.3">
      <c r="A125">
        <v>48</v>
      </c>
      <c r="B125" s="1">
        <v>147.84739999999999</v>
      </c>
      <c r="C125" s="1">
        <f t="shared" si="3"/>
        <v>144.69926000000001</v>
      </c>
      <c r="D125" s="1">
        <f t="shared" si="4"/>
        <v>140.75801000000001</v>
      </c>
    </row>
    <row r="126" spans="1:4" x14ac:dyDescent="0.3">
      <c r="A126">
        <v>49</v>
      </c>
      <c r="B126" s="1">
        <v>111.66210000000001</v>
      </c>
      <c r="C126" s="1">
        <f t="shared" si="3"/>
        <v>138.49003999999999</v>
      </c>
      <c r="D126" s="1">
        <f t="shared" si="4"/>
        <v>138.62358</v>
      </c>
    </row>
    <row r="127" spans="1:4" x14ac:dyDescent="0.3">
      <c r="A127">
        <v>50</v>
      </c>
      <c r="B127" s="1">
        <v>103.6057</v>
      </c>
      <c r="C127" s="1">
        <f t="shared" si="3"/>
        <v>130.76056</v>
      </c>
      <c r="D127" s="1">
        <f t="shared" si="4"/>
        <v>135.57163000000003</v>
      </c>
    </row>
    <row r="128" spans="1:4" x14ac:dyDescent="0.3">
      <c r="A128">
        <v>51</v>
      </c>
      <c r="B128" s="1">
        <v>129.886</v>
      </c>
      <c r="C128" s="1">
        <f t="shared" si="3"/>
        <v>126.46752000000001</v>
      </c>
      <c r="D128" s="1">
        <f t="shared" si="4"/>
        <v>134.85413</v>
      </c>
    </row>
    <row r="129" spans="1:4" x14ac:dyDescent="0.3">
      <c r="A129">
        <v>52</v>
      </c>
      <c r="B129" s="1">
        <v>139.63249999999999</v>
      </c>
      <c r="C129" s="1">
        <f t="shared" si="3"/>
        <v>126.52674000000002</v>
      </c>
      <c r="D129" s="1">
        <f t="shared" si="4"/>
        <v>135.13087000000002</v>
      </c>
    </row>
    <row r="130" spans="1:4" x14ac:dyDescent="0.3">
      <c r="A130">
        <v>53</v>
      </c>
      <c r="B130" s="1">
        <v>137.2002</v>
      </c>
      <c r="C130" s="1">
        <f t="shared" si="3"/>
        <v>124.3973</v>
      </c>
      <c r="D130" s="1">
        <f t="shared" si="4"/>
        <v>134.54828000000001</v>
      </c>
    </row>
    <row r="131" spans="1:4" x14ac:dyDescent="0.3">
      <c r="A131">
        <v>54</v>
      </c>
      <c r="B131" s="1">
        <v>127.97730000000001</v>
      </c>
      <c r="C131" s="1">
        <f t="shared" si="3"/>
        <v>127.66033999999999</v>
      </c>
      <c r="D131" s="1">
        <f t="shared" si="4"/>
        <v>133.07518999999999</v>
      </c>
    </row>
    <row r="132" spans="1:4" x14ac:dyDescent="0.3">
      <c r="A132">
        <v>55</v>
      </c>
      <c r="B132" s="1">
        <v>133.98660000000001</v>
      </c>
      <c r="C132" s="1">
        <f t="shared" si="3"/>
        <v>133.73652000000001</v>
      </c>
      <c r="D132" s="1">
        <f t="shared" si="4"/>
        <v>132.24853999999999</v>
      </c>
    </row>
    <row r="133" spans="1:4" x14ac:dyDescent="0.3">
      <c r="A133">
        <v>56</v>
      </c>
      <c r="B133" s="1">
        <v>129.458</v>
      </c>
      <c r="C133" s="1">
        <f t="shared" si="3"/>
        <v>133.65091999999999</v>
      </c>
      <c r="D133" s="1">
        <f t="shared" si="4"/>
        <v>130.05922000000001</v>
      </c>
    </row>
    <row r="134" spans="1:4" x14ac:dyDescent="0.3">
      <c r="A134">
        <v>57</v>
      </c>
      <c r="B134" s="1">
        <v>123.90779999999999</v>
      </c>
      <c r="C134" s="1">
        <f t="shared" si="3"/>
        <v>130.50597999999999</v>
      </c>
      <c r="D134" s="1">
        <f t="shared" si="4"/>
        <v>128.51636000000002</v>
      </c>
    </row>
    <row r="135" spans="1:4" x14ac:dyDescent="0.3">
      <c r="A135">
        <v>58</v>
      </c>
      <c r="B135" s="1">
        <v>131.6403</v>
      </c>
      <c r="C135" s="1">
        <f t="shared" si="3"/>
        <v>129.39400000000001</v>
      </c>
      <c r="D135" s="1">
        <f t="shared" si="4"/>
        <v>126.89565</v>
      </c>
    </row>
    <row r="136" spans="1:4" x14ac:dyDescent="0.3">
      <c r="A136">
        <v>59</v>
      </c>
      <c r="B136" s="1">
        <v>116.99169999999999</v>
      </c>
      <c r="C136" s="1">
        <f t="shared" si="3"/>
        <v>127.19688000000001</v>
      </c>
      <c r="D136" s="1">
        <f t="shared" si="4"/>
        <v>127.42861000000001</v>
      </c>
    </row>
    <row r="137" spans="1:4" x14ac:dyDescent="0.3">
      <c r="A137">
        <v>60</v>
      </c>
      <c r="B137" s="1">
        <v>139.7234</v>
      </c>
      <c r="C137" s="1">
        <f t="shared" si="3"/>
        <v>128.34423999999999</v>
      </c>
      <c r="D137" s="1">
        <f t="shared" si="4"/>
        <v>131.04038</v>
      </c>
    </row>
    <row r="138" spans="1:4" x14ac:dyDescent="0.3">
      <c r="A138">
        <v>61</v>
      </c>
      <c r="B138" s="1">
        <v>118.352406</v>
      </c>
      <c r="C138" s="1">
        <f t="shared" si="3"/>
        <v>126.12312119999999</v>
      </c>
      <c r="D138" s="1">
        <f t="shared" si="4"/>
        <v>129.8870206</v>
      </c>
    </row>
    <row r="139" spans="1:4" x14ac:dyDescent="0.3">
      <c r="A139">
        <v>62</v>
      </c>
      <c r="B139" s="1">
        <v>127.46705399999999</v>
      </c>
      <c r="C139" s="1">
        <f t="shared" si="3"/>
        <v>126.83497199999999</v>
      </c>
      <c r="D139" s="1">
        <f t="shared" si="4"/>
        <v>128.67047600000001</v>
      </c>
    </row>
    <row r="140" spans="1:4" x14ac:dyDescent="0.3">
      <c r="A140">
        <v>63</v>
      </c>
      <c r="B140" s="1">
        <v>148.95738</v>
      </c>
      <c r="C140" s="1">
        <f t="shared" si="3"/>
        <v>130.29838799999999</v>
      </c>
      <c r="D140" s="1">
        <f t="shared" si="4"/>
        <v>129.84619400000003</v>
      </c>
    </row>
    <row r="141" spans="1:4" x14ac:dyDescent="0.3">
      <c r="A141">
        <v>64</v>
      </c>
      <c r="B141" s="1">
        <v>161.50364999999999</v>
      </c>
      <c r="C141" s="1">
        <f t="shared" si="3"/>
        <v>139.20077800000001</v>
      </c>
      <c r="D141" s="1">
        <f t="shared" si="4"/>
        <v>133.19882899999999</v>
      </c>
    </row>
    <row r="142" spans="1:4" x14ac:dyDescent="0.3">
      <c r="A142">
        <v>65</v>
      </c>
      <c r="B142" s="1">
        <v>154.22916599999996</v>
      </c>
      <c r="C142" s="1">
        <f t="shared" si="3"/>
        <v>142.1019312</v>
      </c>
      <c r="D142" s="1">
        <f t="shared" si="4"/>
        <v>135.22308560000002</v>
      </c>
    </row>
    <row r="143" spans="1:4" x14ac:dyDescent="0.3">
      <c r="A143">
        <v>66</v>
      </c>
      <c r="B143" s="1">
        <v>146.70852300000001</v>
      </c>
      <c r="C143" s="1">
        <f t="shared" si="3"/>
        <v>147.7731546</v>
      </c>
      <c r="D143" s="1">
        <f t="shared" si="4"/>
        <v>136.94813790000001</v>
      </c>
    </row>
    <row r="144" spans="1:4" x14ac:dyDescent="0.3">
      <c r="A144">
        <v>67</v>
      </c>
      <c r="B144" s="1">
        <v>152.74472399999999</v>
      </c>
      <c r="C144" s="1">
        <f t="shared" si="3"/>
        <v>152.82868860000002</v>
      </c>
      <c r="D144" s="1">
        <f t="shared" si="4"/>
        <v>139.83183029999998</v>
      </c>
    </row>
    <row r="145" spans="1:4" x14ac:dyDescent="0.3">
      <c r="A145">
        <v>68</v>
      </c>
      <c r="B145" s="1">
        <v>149.92028999999999</v>
      </c>
      <c r="C145" s="1">
        <f t="shared" si="3"/>
        <v>153.02127060000001</v>
      </c>
      <c r="D145" s="1">
        <f t="shared" si="4"/>
        <v>141.65982929999998</v>
      </c>
    </row>
    <row r="146" spans="1:4" x14ac:dyDescent="0.3">
      <c r="A146">
        <v>69</v>
      </c>
      <c r="B146" s="1">
        <v>150.95035799999999</v>
      </c>
      <c r="C146" s="1">
        <f t="shared" si="3"/>
        <v>150.9106122</v>
      </c>
      <c r="D146" s="1">
        <f t="shared" si="4"/>
        <v>145.05569510000001</v>
      </c>
    </row>
    <row r="147" spans="1:4" x14ac:dyDescent="0.3">
      <c r="A147">
        <v>70</v>
      </c>
      <c r="B147" s="1">
        <v>154.44465499999998</v>
      </c>
      <c r="C147" s="1">
        <f>AVERAGE(B143:B147)</f>
        <v>150.95371</v>
      </c>
      <c r="D147" s="1">
        <f t="shared" si="4"/>
        <v>146.52782059999998</v>
      </c>
    </row>
    <row r="148" spans="1:4" x14ac:dyDescent="0.3">
      <c r="A148">
        <v>71</v>
      </c>
      <c r="B148" s="1">
        <v>146.39641799999998</v>
      </c>
      <c r="C148" s="1">
        <f>AVERAGE(B144:B148)</f>
        <v>150.891289</v>
      </c>
      <c r="D148" s="1">
        <f t="shared" si="4"/>
        <v>149.33222180000001</v>
      </c>
    </row>
    <row r="149" spans="1:4" x14ac:dyDescent="0.3">
      <c r="A149">
        <v>72</v>
      </c>
      <c r="B149" s="1">
        <v>161.608788</v>
      </c>
      <c r="C149" s="1">
        <f>AVERAGE(B145:B149)</f>
        <v>152.66410179999997</v>
      </c>
      <c r="D149" s="1">
        <f t="shared" si="4"/>
        <v>152.74639519999999</v>
      </c>
    </row>
    <row r="151" spans="1:4" x14ac:dyDescent="0.3">
      <c r="A151" t="s">
        <v>7</v>
      </c>
    </row>
    <row r="152" spans="1:4" x14ac:dyDescent="0.3">
      <c r="A152" t="s">
        <v>1</v>
      </c>
      <c r="B152" t="s">
        <v>2</v>
      </c>
      <c r="C152" t="s">
        <v>8</v>
      </c>
    </row>
    <row r="153" spans="1:4" x14ac:dyDescent="0.3">
      <c r="A153">
        <v>1</v>
      </c>
      <c r="B153" s="1">
        <v>74.071799999999996</v>
      </c>
      <c r="C153" s="1">
        <f>AVERAGE(B$153:B153)</f>
        <v>74.071799999999996</v>
      </c>
    </row>
    <row r="154" spans="1:4" x14ac:dyDescent="0.3">
      <c r="A154">
        <v>2</v>
      </c>
      <c r="B154" s="1">
        <v>73.833200000000005</v>
      </c>
      <c r="C154" s="1">
        <f>AVERAGE(B$153:B154)</f>
        <v>73.952500000000001</v>
      </c>
    </row>
    <row r="155" spans="1:4" x14ac:dyDescent="0.3">
      <c r="A155">
        <v>3</v>
      </c>
      <c r="B155" s="1">
        <v>93.944499999999991</v>
      </c>
      <c r="C155" s="1">
        <f>AVERAGE(B$153:B155)</f>
        <v>80.616499999999988</v>
      </c>
    </row>
    <row r="156" spans="1:4" x14ac:dyDescent="0.3">
      <c r="A156">
        <v>4</v>
      </c>
      <c r="B156" s="1">
        <v>105.28649999999999</v>
      </c>
      <c r="C156" s="1">
        <f>AVERAGE(B$153:B156)</f>
        <v>86.783999999999992</v>
      </c>
    </row>
    <row r="157" spans="1:4" x14ac:dyDescent="0.3">
      <c r="A157">
        <v>5</v>
      </c>
      <c r="B157" s="1">
        <v>102.3738</v>
      </c>
      <c r="C157" s="1">
        <f>AVERAGE(B$153:B157)</f>
        <v>89.901960000000003</v>
      </c>
    </row>
    <row r="158" spans="1:4" x14ac:dyDescent="0.3">
      <c r="A158">
        <v>6</v>
      </c>
      <c r="B158" s="1">
        <v>110.35260000000001</v>
      </c>
      <c r="C158" s="1">
        <f>AVERAGE(B$153:B158)</f>
        <v>93.310400000000001</v>
      </c>
    </row>
    <row r="159" spans="1:4" x14ac:dyDescent="0.3">
      <c r="A159">
        <v>7</v>
      </c>
      <c r="B159" s="1">
        <v>106.89840000000001</v>
      </c>
      <c r="C159" s="1">
        <f>AVERAGE(B$153:B159)</f>
        <v>95.251542857142866</v>
      </c>
    </row>
    <row r="160" spans="1:4" x14ac:dyDescent="0.3">
      <c r="A160">
        <v>8</v>
      </c>
      <c r="B160" s="1">
        <v>116.49419999999999</v>
      </c>
      <c r="C160" s="1">
        <f>AVERAGE(B$153:B160)</f>
        <v>97.906874999999999</v>
      </c>
    </row>
    <row r="161" spans="1:3" x14ac:dyDescent="0.3">
      <c r="A161">
        <v>9</v>
      </c>
      <c r="B161" s="1">
        <v>108.5436</v>
      </c>
      <c r="C161" s="1">
        <f>AVERAGE(B$153:B161)</f>
        <v>99.088733333333323</v>
      </c>
    </row>
    <row r="162" spans="1:3" x14ac:dyDescent="0.3">
      <c r="A162">
        <v>10</v>
      </c>
      <c r="B162" s="1">
        <v>115.26570000000001</v>
      </c>
      <c r="C162" s="1">
        <f>AVERAGE(B$153:B162)</f>
        <v>100.70643</v>
      </c>
    </row>
    <row r="163" spans="1:3" x14ac:dyDescent="0.3">
      <c r="A163">
        <v>11</v>
      </c>
      <c r="B163" s="1">
        <v>108.5154</v>
      </c>
      <c r="C163" s="1">
        <f>AVERAGE(B$153:B163)</f>
        <v>101.41633636363636</v>
      </c>
    </row>
    <row r="164" spans="1:3" x14ac:dyDescent="0.3">
      <c r="A164">
        <v>12</v>
      </c>
      <c r="B164" s="1">
        <v>114.7122</v>
      </c>
      <c r="C164" s="1">
        <f>AVERAGE(B$153:B164)</f>
        <v>102.52432499999999</v>
      </c>
    </row>
    <row r="165" spans="1:3" x14ac:dyDescent="0.3">
      <c r="A165">
        <v>13</v>
      </c>
      <c r="B165" s="1">
        <v>88.09020000000001</v>
      </c>
      <c r="C165" s="1">
        <f>AVERAGE(B$153:B165)</f>
        <v>101.41400769230769</v>
      </c>
    </row>
    <row r="166" spans="1:3" x14ac:dyDescent="0.3">
      <c r="A166">
        <v>14</v>
      </c>
      <c r="B166" s="1">
        <v>90.045099999999991</v>
      </c>
      <c r="C166" s="1">
        <f>AVERAGE(B$153:B166)</f>
        <v>100.60194285714286</v>
      </c>
    </row>
    <row r="167" spans="1:3" x14ac:dyDescent="0.3">
      <c r="A167">
        <v>15</v>
      </c>
      <c r="B167" s="1">
        <v>112.2009</v>
      </c>
      <c r="C167" s="1">
        <f>AVERAGE(B$153:B167)</f>
        <v>101.37520666666667</v>
      </c>
    </row>
    <row r="168" spans="1:3" x14ac:dyDescent="0.3">
      <c r="A168">
        <v>16</v>
      </c>
      <c r="B168" s="1">
        <v>114.10980000000001</v>
      </c>
      <c r="C168" s="1">
        <f>AVERAGE(B$153:B168)</f>
        <v>102.17111875000001</v>
      </c>
    </row>
    <row r="169" spans="1:3" x14ac:dyDescent="0.3">
      <c r="A169">
        <v>17</v>
      </c>
      <c r="B169" s="1">
        <v>119.52360000000002</v>
      </c>
      <c r="C169" s="1">
        <f>AVERAGE(B$153:B169)</f>
        <v>103.19185294117648</v>
      </c>
    </row>
    <row r="170" spans="1:3" x14ac:dyDescent="0.3">
      <c r="A170">
        <v>18</v>
      </c>
      <c r="B170" s="1">
        <v>113.1075</v>
      </c>
      <c r="C170" s="1">
        <f>AVERAGE(B$153:B170)</f>
        <v>103.74272222222223</v>
      </c>
    </row>
    <row r="171" spans="1:3" x14ac:dyDescent="0.3">
      <c r="A171">
        <v>19</v>
      </c>
      <c r="B171" s="1">
        <v>115.48350000000001</v>
      </c>
      <c r="C171" s="1">
        <f>AVERAGE(B$153:B171)</f>
        <v>104.36065789473685</v>
      </c>
    </row>
    <row r="172" spans="1:3" x14ac:dyDescent="0.3">
      <c r="A172">
        <v>20</v>
      </c>
      <c r="B172" s="1">
        <v>118.89359999999999</v>
      </c>
      <c r="C172" s="1">
        <f>AVERAGE(B$153:B172)</f>
        <v>105.08730500000001</v>
      </c>
    </row>
    <row r="173" spans="1:3" x14ac:dyDescent="0.3">
      <c r="A173">
        <v>21</v>
      </c>
      <c r="B173" s="1">
        <v>118.0296</v>
      </c>
      <c r="C173" s="1">
        <f>AVERAGE(B$153:B173)</f>
        <v>105.70360476190477</v>
      </c>
    </row>
    <row r="174" spans="1:3" x14ac:dyDescent="0.3">
      <c r="A174">
        <v>22</v>
      </c>
      <c r="B174" s="1">
        <v>125.03699999999999</v>
      </c>
      <c r="C174" s="1">
        <f>AVERAGE(B$153:B174)</f>
        <v>106.58239545454545</v>
      </c>
    </row>
    <row r="175" spans="1:3" x14ac:dyDescent="0.3">
      <c r="A175">
        <v>23</v>
      </c>
      <c r="B175" s="1">
        <v>115.7792</v>
      </c>
      <c r="C175" s="1">
        <f>AVERAGE(B$153:B175)</f>
        <v>106.98225652173913</v>
      </c>
    </row>
    <row r="176" spans="1:3" x14ac:dyDescent="0.3">
      <c r="A176">
        <v>24</v>
      </c>
      <c r="B176" s="1">
        <v>141.53129999999999</v>
      </c>
      <c r="C176" s="1">
        <f>AVERAGE(B$153:B176)</f>
        <v>108.4218</v>
      </c>
    </row>
    <row r="177" spans="1:3" x14ac:dyDescent="0.3">
      <c r="A177">
        <v>25</v>
      </c>
      <c r="B177" s="1">
        <v>112.37260000000001</v>
      </c>
      <c r="C177" s="1">
        <f>AVERAGE(B$153:B177)</f>
        <v>108.57983200000001</v>
      </c>
    </row>
    <row r="178" spans="1:3" x14ac:dyDescent="0.3">
      <c r="A178">
        <v>26</v>
      </c>
      <c r="B178" s="1">
        <v>117.22860000000001</v>
      </c>
      <c r="C178" s="1">
        <f>AVERAGE(B$153:B178)</f>
        <v>108.91247692307692</v>
      </c>
    </row>
    <row r="179" spans="1:3" x14ac:dyDescent="0.3">
      <c r="A179">
        <v>27</v>
      </c>
      <c r="B179" s="1">
        <v>140.41170000000002</v>
      </c>
      <c r="C179" s="1">
        <f>AVERAGE(B$153:B179)</f>
        <v>110.07911481481482</v>
      </c>
    </row>
    <row r="180" spans="1:3" x14ac:dyDescent="0.3">
      <c r="A180">
        <v>28</v>
      </c>
      <c r="B180" s="1">
        <v>137.87730000000002</v>
      </c>
      <c r="C180" s="1">
        <f>AVERAGE(B$153:B180)</f>
        <v>111.07190714285716</v>
      </c>
    </row>
    <row r="181" spans="1:3" x14ac:dyDescent="0.3">
      <c r="A181">
        <v>29</v>
      </c>
      <c r="B181" s="1">
        <v>139.76760000000002</v>
      </c>
      <c r="C181" s="1">
        <f>AVERAGE(B$153:B181)</f>
        <v>112.06141379310347</v>
      </c>
    </row>
    <row r="182" spans="1:3" x14ac:dyDescent="0.3">
      <c r="A182">
        <v>30</v>
      </c>
      <c r="B182" s="1">
        <v>136.12010000000001</v>
      </c>
      <c r="C182" s="1">
        <f>AVERAGE(B$153:B182)</f>
        <v>112.86337000000002</v>
      </c>
    </row>
    <row r="183" spans="1:3" x14ac:dyDescent="0.3">
      <c r="A183">
        <v>31</v>
      </c>
      <c r="B183" s="1">
        <v>141.70859999999999</v>
      </c>
      <c r="C183" s="1">
        <f>AVERAGE(B$153:B183)</f>
        <v>113.7938612903226</v>
      </c>
    </row>
    <row r="184" spans="1:3" x14ac:dyDescent="0.3">
      <c r="A184">
        <v>32</v>
      </c>
      <c r="B184" s="1">
        <v>145.6455</v>
      </c>
      <c r="C184" s="1">
        <f>AVERAGE(B$153:B184)</f>
        <v>114.78922500000002</v>
      </c>
    </row>
    <row r="185" spans="1:3" x14ac:dyDescent="0.3">
      <c r="A185">
        <v>33</v>
      </c>
      <c r="B185" s="1">
        <v>149.07599999999999</v>
      </c>
      <c r="C185" s="1">
        <f>AVERAGE(B$153:B185)</f>
        <v>115.8282181818182</v>
      </c>
    </row>
    <row r="186" spans="1:3" x14ac:dyDescent="0.3">
      <c r="A186">
        <v>34</v>
      </c>
      <c r="B186" s="1">
        <v>155.33800000000002</v>
      </c>
      <c r="C186" s="1">
        <f>AVERAGE(B$153:B186)</f>
        <v>116.99027058823532</v>
      </c>
    </row>
    <row r="187" spans="1:3" x14ac:dyDescent="0.3">
      <c r="A187">
        <v>35</v>
      </c>
      <c r="B187" s="1">
        <v>139.61760000000001</v>
      </c>
      <c r="C187" s="1">
        <f>AVERAGE(B$153:B187)</f>
        <v>117.63676571428573</v>
      </c>
    </row>
    <row r="188" spans="1:3" x14ac:dyDescent="0.3">
      <c r="A188">
        <v>36</v>
      </c>
      <c r="B188" s="1">
        <v>155.08350000000002</v>
      </c>
      <c r="C188" s="1">
        <f>AVERAGE(B$153:B188)</f>
        <v>118.67695277777779</v>
      </c>
    </row>
    <row r="189" spans="1:3" x14ac:dyDescent="0.3">
      <c r="A189">
        <v>37</v>
      </c>
      <c r="B189" s="1">
        <v>114.4044</v>
      </c>
      <c r="C189" s="1">
        <f>AVERAGE(B$153:B189)</f>
        <v>118.5614783783784</v>
      </c>
    </row>
    <row r="190" spans="1:3" x14ac:dyDescent="0.3">
      <c r="A190">
        <v>38</v>
      </c>
      <c r="B190" s="1">
        <v>118.09</v>
      </c>
      <c r="C190" s="1">
        <f>AVERAGE(B$153:B190)</f>
        <v>118.5490710526316</v>
      </c>
    </row>
    <row r="191" spans="1:3" x14ac:dyDescent="0.3">
      <c r="A191">
        <v>39</v>
      </c>
      <c r="B191" s="1">
        <v>133.00640000000001</v>
      </c>
      <c r="C191" s="1">
        <f>AVERAGE(B$153:B191)</f>
        <v>118.91977179487182</v>
      </c>
    </row>
    <row r="192" spans="1:3" x14ac:dyDescent="0.3">
      <c r="A192">
        <v>40</v>
      </c>
      <c r="B192" s="1">
        <v>134.12519999999998</v>
      </c>
      <c r="C192" s="1">
        <f>AVERAGE(B$153:B192)</f>
        <v>119.29990750000005</v>
      </c>
    </row>
    <row r="193" spans="1:3" x14ac:dyDescent="0.3">
      <c r="A193">
        <v>41</v>
      </c>
      <c r="B193" s="1">
        <v>137.06100000000001</v>
      </c>
      <c r="C193" s="1">
        <f>AVERAGE(B$153:B193)</f>
        <v>119.73310487804881</v>
      </c>
    </row>
    <row r="194" spans="1:3" x14ac:dyDescent="0.3">
      <c r="A194">
        <v>42</v>
      </c>
      <c r="B194" s="1">
        <v>136.86509999999998</v>
      </c>
      <c r="C194" s="1">
        <f>AVERAGE(B$153:B194)</f>
        <v>120.14100952380956</v>
      </c>
    </row>
    <row r="195" spans="1:3" x14ac:dyDescent="0.3">
      <c r="A195">
        <v>43</v>
      </c>
      <c r="B195" s="1">
        <v>143.02610000000001</v>
      </c>
      <c r="C195" s="1">
        <f>AVERAGE(B$153:B195)</f>
        <v>120.67322093023259</v>
      </c>
    </row>
    <row r="196" spans="1:3" x14ac:dyDescent="0.3">
      <c r="A196">
        <v>44</v>
      </c>
      <c r="B196" s="1">
        <v>142.70820000000001</v>
      </c>
      <c r="C196" s="1">
        <f>AVERAGE(B$153:B196)</f>
        <v>121.17401590909094</v>
      </c>
    </row>
    <row r="197" spans="1:3" x14ac:dyDescent="0.3">
      <c r="A197">
        <v>45</v>
      </c>
      <c r="B197" s="1">
        <v>142.25309999999999</v>
      </c>
      <c r="C197" s="1">
        <f>AVERAGE(B$153:B197)</f>
        <v>121.64244000000002</v>
      </c>
    </row>
    <row r="198" spans="1:3" x14ac:dyDescent="0.3">
      <c r="A198">
        <v>46</v>
      </c>
      <c r="B198" s="1">
        <v>151.35120000000001</v>
      </c>
      <c r="C198" s="1">
        <f>AVERAGE(B$153:B198)</f>
        <v>122.28828260869568</v>
      </c>
    </row>
    <row r="199" spans="1:3" x14ac:dyDescent="0.3">
      <c r="A199">
        <v>47</v>
      </c>
      <c r="B199" s="1">
        <v>139.3364</v>
      </c>
      <c r="C199" s="1">
        <f>AVERAGE(B$153:B199)</f>
        <v>122.65100851063833</v>
      </c>
    </row>
    <row r="200" spans="1:3" x14ac:dyDescent="0.3">
      <c r="A200">
        <v>48</v>
      </c>
      <c r="B200" s="1">
        <v>147.84739999999999</v>
      </c>
      <c r="C200" s="1">
        <f>AVERAGE(B$153:B200)</f>
        <v>123.17593333333336</v>
      </c>
    </row>
    <row r="201" spans="1:3" x14ac:dyDescent="0.3">
      <c r="A201">
        <v>49</v>
      </c>
      <c r="B201" s="1">
        <v>111.66210000000001</v>
      </c>
      <c r="C201" s="1">
        <f>AVERAGE(B$153:B201)</f>
        <v>122.94095714285716</v>
      </c>
    </row>
    <row r="202" spans="1:3" x14ac:dyDescent="0.3">
      <c r="A202">
        <v>50</v>
      </c>
      <c r="B202" s="1">
        <v>103.6057</v>
      </c>
      <c r="C202" s="1">
        <f>AVERAGE(B$153:B202)</f>
        <v>122.55425200000002</v>
      </c>
    </row>
    <row r="203" spans="1:3" x14ac:dyDescent="0.3">
      <c r="A203">
        <v>51</v>
      </c>
      <c r="B203" s="1">
        <v>129.886</v>
      </c>
      <c r="C203" s="1">
        <f>AVERAGE(B$153:B203)</f>
        <v>122.69801176470591</v>
      </c>
    </row>
    <row r="204" spans="1:3" x14ac:dyDescent="0.3">
      <c r="A204">
        <v>52</v>
      </c>
      <c r="B204" s="1">
        <v>139.63249999999999</v>
      </c>
      <c r="C204" s="1">
        <f>AVERAGE(B$153:B204)</f>
        <v>123.02367500000001</v>
      </c>
    </row>
    <row r="205" spans="1:3" x14ac:dyDescent="0.3">
      <c r="A205">
        <v>53</v>
      </c>
      <c r="B205" s="1">
        <v>137.2002</v>
      </c>
      <c r="C205" s="1">
        <f>AVERAGE(B$153:B205)</f>
        <v>123.2911566037736</v>
      </c>
    </row>
    <row r="206" spans="1:3" x14ac:dyDescent="0.3">
      <c r="A206">
        <v>54</v>
      </c>
      <c r="B206" s="1">
        <v>127.97730000000001</v>
      </c>
      <c r="C206" s="1">
        <f>AVERAGE(B$153:B206)</f>
        <v>123.37793703703704</v>
      </c>
    </row>
    <row r="207" spans="1:3" x14ac:dyDescent="0.3">
      <c r="A207">
        <v>55</v>
      </c>
      <c r="B207" s="1">
        <v>133.98660000000001</v>
      </c>
      <c r="C207" s="1">
        <f>AVERAGE(B$153:B207)</f>
        <v>123.57082181818183</v>
      </c>
    </row>
    <row r="208" spans="1:3" x14ac:dyDescent="0.3">
      <c r="A208">
        <v>56</v>
      </c>
      <c r="B208" s="1">
        <v>129.458</v>
      </c>
      <c r="C208" s="1">
        <f>AVERAGE(B$153:B208)</f>
        <v>123.67595000000001</v>
      </c>
    </row>
    <row r="209" spans="1:3" x14ac:dyDescent="0.3">
      <c r="A209">
        <v>57</v>
      </c>
      <c r="B209" s="1">
        <v>123.90779999999999</v>
      </c>
      <c r="C209" s="1">
        <f>AVERAGE(B$153:B209)</f>
        <v>123.68001754385966</v>
      </c>
    </row>
    <row r="210" spans="1:3" x14ac:dyDescent="0.3">
      <c r="A210">
        <v>58</v>
      </c>
      <c r="B210" s="1">
        <v>131.6403</v>
      </c>
      <c r="C210" s="1">
        <f>AVERAGE(B$153:B210)</f>
        <v>123.81726379310345</v>
      </c>
    </row>
    <row r="211" spans="1:3" x14ac:dyDescent="0.3">
      <c r="A211">
        <v>59</v>
      </c>
      <c r="B211" s="1">
        <v>116.99169999999999</v>
      </c>
      <c r="C211" s="1">
        <f>AVERAGE(B$153:B211)</f>
        <v>123.70157627118644</v>
      </c>
    </row>
    <row r="212" spans="1:3" x14ac:dyDescent="0.3">
      <c r="A212">
        <v>60</v>
      </c>
      <c r="B212" s="1">
        <v>139.7234</v>
      </c>
      <c r="C212" s="1">
        <f>AVERAGE(B$153:B212)</f>
        <v>123.96860666666666</v>
      </c>
    </row>
    <row r="213" spans="1:3" x14ac:dyDescent="0.3">
      <c r="A213">
        <v>61</v>
      </c>
      <c r="B213" s="1">
        <v>118.352406</v>
      </c>
      <c r="C213" s="1">
        <f>AVERAGE(B$153:B213)</f>
        <v>123.87653780327868</v>
      </c>
    </row>
    <row r="214" spans="1:3" x14ac:dyDescent="0.3">
      <c r="A214">
        <v>62</v>
      </c>
      <c r="B214" s="1">
        <v>127.46705399999999</v>
      </c>
      <c r="C214" s="1">
        <f>AVERAGE(B$153:B214)</f>
        <v>123.9344493548387</v>
      </c>
    </row>
    <row r="215" spans="1:3" x14ac:dyDescent="0.3">
      <c r="A215">
        <v>63</v>
      </c>
      <c r="B215" s="1">
        <v>148.95738</v>
      </c>
      <c r="C215" s="1">
        <f>AVERAGE(B$153:B215)</f>
        <v>124.33163873015872</v>
      </c>
    </row>
    <row r="216" spans="1:3" x14ac:dyDescent="0.3">
      <c r="A216">
        <v>64</v>
      </c>
      <c r="B216" s="1">
        <v>161.50364999999999</v>
      </c>
      <c r="C216" s="1">
        <f>AVERAGE(B$153:B216)</f>
        <v>124.91245140624999</v>
      </c>
    </row>
    <row r="217" spans="1:3" x14ac:dyDescent="0.3">
      <c r="A217">
        <v>65</v>
      </c>
      <c r="B217" s="1">
        <v>154.22916599999996</v>
      </c>
      <c r="C217" s="1">
        <f>AVERAGE(B$153:B217)</f>
        <v>125.36347778461537</v>
      </c>
    </row>
    <row r="218" spans="1:3" x14ac:dyDescent="0.3">
      <c r="A218">
        <v>66</v>
      </c>
      <c r="B218" s="1">
        <v>146.70852300000001</v>
      </c>
      <c r="C218" s="1">
        <f>AVERAGE(B$153:B218)</f>
        <v>125.68688756060604</v>
      </c>
    </row>
    <row r="219" spans="1:3" x14ac:dyDescent="0.3">
      <c r="A219">
        <v>67</v>
      </c>
      <c r="B219" s="1">
        <v>152.74472399999999</v>
      </c>
      <c r="C219" s="1">
        <f>AVERAGE(B$153:B219)</f>
        <v>126.09073586567162</v>
      </c>
    </row>
    <row r="220" spans="1:3" x14ac:dyDescent="0.3">
      <c r="A220">
        <v>68</v>
      </c>
      <c r="B220" s="1">
        <v>149.92028999999999</v>
      </c>
      <c r="C220" s="1">
        <f>AVERAGE(B$153:B220)</f>
        <v>126.44117048529409</v>
      </c>
    </row>
    <row r="221" spans="1:3" x14ac:dyDescent="0.3">
      <c r="A221">
        <v>69</v>
      </c>
      <c r="B221" s="1">
        <v>150.95035799999999</v>
      </c>
      <c r="C221" s="1">
        <f>AVERAGE(B$153:B221)</f>
        <v>126.79637610144925</v>
      </c>
    </row>
    <row r="222" spans="1:3" x14ac:dyDescent="0.3">
      <c r="A222">
        <v>70</v>
      </c>
      <c r="B222" s="1">
        <v>154.44465499999998</v>
      </c>
      <c r="C222" s="1">
        <f>AVERAGE(B$153:B222)</f>
        <v>127.19135151428569</v>
      </c>
    </row>
    <row r="223" spans="1:3" x14ac:dyDescent="0.3">
      <c r="A223">
        <v>71</v>
      </c>
      <c r="B223" s="1">
        <v>146.39641799999998</v>
      </c>
      <c r="C223" s="1">
        <f>AVERAGE(B$153:B223)</f>
        <v>127.46184540845069</v>
      </c>
    </row>
    <row r="224" spans="1:3" x14ac:dyDescent="0.3">
      <c r="A224">
        <v>72</v>
      </c>
      <c r="B224" s="1">
        <v>161.608788</v>
      </c>
      <c r="C224" s="1">
        <f>AVERAGE(B$153:B224)</f>
        <v>127.93610849999997</v>
      </c>
    </row>
    <row r="226" spans="1:5" x14ac:dyDescent="0.3">
      <c r="A226" t="s">
        <v>9</v>
      </c>
      <c r="E226">
        <f>7*8/2</f>
        <v>28</v>
      </c>
    </row>
    <row r="227" spans="1:5" x14ac:dyDescent="0.3">
      <c r="A227" t="s">
        <v>1</v>
      </c>
      <c r="B227" t="s">
        <v>2</v>
      </c>
      <c r="C227" t="s">
        <v>8</v>
      </c>
    </row>
    <row r="228" spans="1:5" x14ac:dyDescent="0.3">
      <c r="A228">
        <v>1</v>
      </c>
      <c r="B228" s="1">
        <v>74.071799999999996</v>
      </c>
    </row>
    <row r="229" spans="1:5" x14ac:dyDescent="0.3">
      <c r="A229">
        <v>2</v>
      </c>
      <c r="B229" s="1">
        <v>73.833200000000005</v>
      </c>
    </row>
    <row r="230" spans="1:5" x14ac:dyDescent="0.3">
      <c r="A230">
        <v>3</v>
      </c>
      <c r="B230" s="1">
        <v>93.944499999999991</v>
      </c>
    </row>
    <row r="231" spans="1:5" x14ac:dyDescent="0.3">
      <c r="A231">
        <v>4</v>
      </c>
      <c r="B231" s="1">
        <v>105.28649999999999</v>
      </c>
    </row>
    <row r="232" spans="1:5" x14ac:dyDescent="0.3">
      <c r="A232">
        <v>5</v>
      </c>
      <c r="B232" s="1">
        <v>102.3738</v>
      </c>
    </row>
    <row r="233" spans="1:5" x14ac:dyDescent="0.3">
      <c r="A233">
        <v>6</v>
      </c>
      <c r="B233" s="1">
        <v>110.35260000000001</v>
      </c>
    </row>
    <row r="234" spans="1:5" x14ac:dyDescent="0.3">
      <c r="A234">
        <v>7</v>
      </c>
      <c r="B234" s="1">
        <v>106.89840000000001</v>
      </c>
      <c r="C234">
        <f>(1*B228+2*B229+3*B230+4*B231+5*B232+6*B233+7*B234)/28</f>
        <v>101.67825357142858</v>
      </c>
    </row>
    <row r="235" spans="1:5" x14ac:dyDescent="0.3">
      <c r="A235">
        <v>8</v>
      </c>
      <c r="B235" s="1">
        <v>116.49419999999999</v>
      </c>
      <c r="C235">
        <f t="shared" ref="C235:C298" si="5">(1*B229+2*B230+3*B231+4*B232+5*B233+6*B234+7*B235)/28</f>
        <v>106.98891785714285</v>
      </c>
    </row>
    <row r="236" spans="1:5" x14ac:dyDescent="0.3">
      <c r="A236">
        <v>9</v>
      </c>
      <c r="B236" s="1">
        <v>108.5436</v>
      </c>
      <c r="C236">
        <f t="shared" si="5"/>
        <v>108.79684642857144</v>
      </c>
    </row>
    <row r="237" spans="1:5" x14ac:dyDescent="0.3">
      <c r="A237">
        <v>10</v>
      </c>
      <c r="B237" s="1">
        <v>115.26570000000001</v>
      </c>
      <c r="C237">
        <f t="shared" si="5"/>
        <v>111.04564285714285</v>
      </c>
    </row>
    <row r="238" spans="1:5" x14ac:dyDescent="0.3">
      <c r="A238">
        <v>11</v>
      </c>
      <c r="B238" s="1">
        <v>108.5154</v>
      </c>
      <c r="C238">
        <f t="shared" si="5"/>
        <v>110.84539285714287</v>
      </c>
    </row>
    <row r="239" spans="1:5" x14ac:dyDescent="0.3">
      <c r="A239">
        <v>12</v>
      </c>
      <c r="B239" s="1">
        <v>114.7122</v>
      </c>
      <c r="C239">
        <f t="shared" si="5"/>
        <v>112.079025</v>
      </c>
    </row>
    <row r="240" spans="1:5" x14ac:dyDescent="0.3">
      <c r="A240">
        <v>13</v>
      </c>
      <c r="B240" s="1">
        <v>88.09020000000001</v>
      </c>
      <c r="C240">
        <f t="shared" si="5"/>
        <v>106.21650000000001</v>
      </c>
    </row>
    <row r="241" spans="1:3" x14ac:dyDescent="0.3">
      <c r="A241">
        <v>14</v>
      </c>
      <c r="B241" s="1">
        <v>90.045099999999991</v>
      </c>
      <c r="C241">
        <f t="shared" si="5"/>
        <v>101.63778571428573</v>
      </c>
    </row>
    <row r="242" spans="1:3" x14ac:dyDescent="0.3">
      <c r="A242">
        <v>15</v>
      </c>
      <c r="B242" s="1">
        <v>112.2009</v>
      </c>
      <c r="C242">
        <f t="shared" si="5"/>
        <v>103.19992500000001</v>
      </c>
    </row>
    <row r="243" spans="1:3" x14ac:dyDescent="0.3">
      <c r="A243">
        <v>16</v>
      </c>
      <c r="B243" s="1">
        <v>114.10980000000001</v>
      </c>
      <c r="C243">
        <f t="shared" si="5"/>
        <v>105.39262142857145</v>
      </c>
    </row>
    <row r="244" spans="1:3" x14ac:dyDescent="0.3">
      <c r="A244">
        <v>17</v>
      </c>
      <c r="B244" s="1">
        <v>119.52360000000002</v>
      </c>
      <c r="C244">
        <f t="shared" si="5"/>
        <v>108.73997500000003</v>
      </c>
    </row>
    <row r="245" spans="1:3" x14ac:dyDescent="0.3">
      <c r="A245">
        <v>18</v>
      </c>
      <c r="B245" s="1">
        <v>113.1075</v>
      </c>
      <c r="C245">
        <f t="shared" si="5"/>
        <v>110.33123571428573</v>
      </c>
    </row>
    <row r="246" spans="1:3" x14ac:dyDescent="0.3">
      <c r="A246">
        <v>19</v>
      </c>
      <c r="B246" s="1">
        <v>115.48350000000001</v>
      </c>
      <c r="C246">
        <f t="shared" si="5"/>
        <v>112.35249285714285</v>
      </c>
    </row>
    <row r="247" spans="1:3" x14ac:dyDescent="0.3">
      <c r="A247">
        <v>20</v>
      </c>
      <c r="B247" s="1">
        <v>118.89359999999999</v>
      </c>
      <c r="C247">
        <f t="shared" si="5"/>
        <v>115.19872857142856</v>
      </c>
    </row>
    <row r="248" spans="1:3" x14ac:dyDescent="0.3">
      <c r="A248">
        <v>21</v>
      </c>
      <c r="B248" s="1">
        <v>118.0296</v>
      </c>
      <c r="C248">
        <f t="shared" si="5"/>
        <v>116.72884285714288</v>
      </c>
    </row>
    <row r="249" spans="1:3" x14ac:dyDescent="0.3">
      <c r="A249">
        <v>22</v>
      </c>
      <c r="B249" s="1">
        <v>125.03699999999999</v>
      </c>
      <c r="C249">
        <f t="shared" si="5"/>
        <v>119.01136071428571</v>
      </c>
    </row>
    <row r="250" spans="1:3" x14ac:dyDescent="0.3">
      <c r="A250">
        <v>23</v>
      </c>
      <c r="B250" s="1">
        <v>115.7792</v>
      </c>
      <c r="C250">
        <f t="shared" si="5"/>
        <v>118.52099642857142</v>
      </c>
    </row>
    <row r="251" spans="1:3" x14ac:dyDescent="0.3">
      <c r="A251">
        <v>24</v>
      </c>
      <c r="B251" s="1">
        <v>141.53129999999999</v>
      </c>
      <c r="C251">
        <f t="shared" si="5"/>
        <v>124.40903571428571</v>
      </c>
    </row>
    <row r="252" spans="1:3" x14ac:dyDescent="0.3">
      <c r="A252">
        <v>25</v>
      </c>
      <c r="B252" s="1">
        <v>112.37260000000001</v>
      </c>
      <c r="C252">
        <f t="shared" si="5"/>
        <v>122.22141071428572</v>
      </c>
    </row>
    <row r="253" spans="1:3" x14ac:dyDescent="0.3">
      <c r="A253">
        <v>26</v>
      </c>
      <c r="B253" s="1">
        <v>117.22860000000001</v>
      </c>
      <c r="C253">
        <f t="shared" si="5"/>
        <v>121.27403214285717</v>
      </c>
    </row>
    <row r="254" spans="1:3" x14ac:dyDescent="0.3">
      <c r="A254">
        <v>27</v>
      </c>
      <c r="B254" s="1">
        <v>140.41170000000002</v>
      </c>
      <c r="C254">
        <f t="shared" si="5"/>
        <v>126.06010357142858</v>
      </c>
    </row>
    <row r="255" spans="1:3" x14ac:dyDescent="0.3">
      <c r="A255">
        <v>28</v>
      </c>
      <c r="B255" s="1">
        <v>137.87730000000002</v>
      </c>
      <c r="C255">
        <f t="shared" si="5"/>
        <v>129.44407142857145</v>
      </c>
    </row>
    <row r="256" spans="1:3" x14ac:dyDescent="0.3">
      <c r="A256">
        <v>29</v>
      </c>
      <c r="B256" s="1">
        <v>139.76760000000002</v>
      </c>
      <c r="C256">
        <f t="shared" si="5"/>
        <v>132.59176785714288</v>
      </c>
    </row>
    <row r="257" spans="1:3" x14ac:dyDescent="0.3">
      <c r="A257">
        <v>30</v>
      </c>
      <c r="B257" s="1">
        <v>136.12010000000001</v>
      </c>
      <c r="C257">
        <f t="shared" si="5"/>
        <v>134.30149642857143</v>
      </c>
    </row>
    <row r="258" spans="1:3" x14ac:dyDescent="0.3">
      <c r="A258">
        <v>31</v>
      </c>
      <c r="B258" s="1">
        <v>141.70859999999999</v>
      </c>
      <c r="C258">
        <f t="shared" si="5"/>
        <v>136.68188928571431</v>
      </c>
    </row>
    <row r="259" spans="1:3" x14ac:dyDescent="0.3">
      <c r="A259">
        <v>32</v>
      </c>
      <c r="B259" s="1">
        <v>145.6455</v>
      </c>
      <c r="C259">
        <f t="shared" si="5"/>
        <v>140.040175</v>
      </c>
    </row>
    <row r="260" spans="1:3" x14ac:dyDescent="0.3">
      <c r="A260">
        <v>33</v>
      </c>
      <c r="B260" s="1">
        <v>149.07599999999999</v>
      </c>
      <c r="C260">
        <f t="shared" si="5"/>
        <v>143.06776785714285</v>
      </c>
    </row>
    <row r="261" spans="1:3" x14ac:dyDescent="0.3">
      <c r="A261">
        <v>34</v>
      </c>
      <c r="B261" s="1">
        <v>155.33800000000002</v>
      </c>
      <c r="C261">
        <f t="shared" si="5"/>
        <v>146.52345357142855</v>
      </c>
    </row>
    <row r="262" spans="1:3" x14ac:dyDescent="0.3">
      <c r="A262">
        <v>35</v>
      </c>
      <c r="B262" s="1">
        <v>139.61760000000001</v>
      </c>
      <c r="C262">
        <f t="shared" si="5"/>
        <v>145.51595714285716</v>
      </c>
    </row>
    <row r="263" spans="1:3" x14ac:dyDescent="0.3">
      <c r="A263">
        <v>36</v>
      </c>
      <c r="B263" s="1">
        <v>155.08350000000002</v>
      </c>
      <c r="C263">
        <f t="shared" si="5"/>
        <v>148.31278214285712</v>
      </c>
    </row>
    <row r="264" spans="1:3" x14ac:dyDescent="0.3">
      <c r="A264">
        <v>37</v>
      </c>
      <c r="B264" s="1">
        <v>114.4044</v>
      </c>
      <c r="C264">
        <f t="shared" si="5"/>
        <v>140.39283571428572</v>
      </c>
    </row>
    <row r="265" spans="1:3" x14ac:dyDescent="0.3">
      <c r="A265">
        <v>38</v>
      </c>
      <c r="B265" s="1">
        <v>118.09</v>
      </c>
      <c r="C265">
        <f t="shared" si="5"/>
        <v>134.16985</v>
      </c>
    </row>
    <row r="266" spans="1:3" x14ac:dyDescent="0.3">
      <c r="A266">
        <v>39</v>
      </c>
      <c r="B266" s="1">
        <v>133.00640000000001</v>
      </c>
      <c r="C266">
        <f t="shared" si="5"/>
        <v>132.51948571428571</v>
      </c>
    </row>
    <row r="267" spans="1:3" x14ac:dyDescent="0.3">
      <c r="A267">
        <v>40</v>
      </c>
      <c r="B267" s="1">
        <v>134.12519999999998</v>
      </c>
      <c r="C267">
        <f t="shared" si="5"/>
        <v>131.60021785714289</v>
      </c>
    </row>
    <row r="268" spans="1:3" x14ac:dyDescent="0.3">
      <c r="A268">
        <v>41</v>
      </c>
      <c r="B268" s="1">
        <v>137.06100000000001</v>
      </c>
      <c r="C268">
        <f t="shared" si="5"/>
        <v>131.94885714285718</v>
      </c>
    </row>
    <row r="269" spans="1:3" x14ac:dyDescent="0.3">
      <c r="A269">
        <v>42</v>
      </c>
      <c r="B269" s="1">
        <v>136.86509999999998</v>
      </c>
      <c r="C269">
        <f t="shared" si="5"/>
        <v>132.90127142857142</v>
      </c>
    </row>
    <row r="270" spans="1:3" x14ac:dyDescent="0.3">
      <c r="A270">
        <v>43</v>
      </c>
      <c r="B270" s="1">
        <v>143.02610000000001</v>
      </c>
      <c r="C270">
        <f t="shared" si="5"/>
        <v>135.49223928571431</v>
      </c>
    </row>
    <row r="271" spans="1:3" x14ac:dyDescent="0.3">
      <c r="A271">
        <v>44</v>
      </c>
      <c r="B271" s="1">
        <v>142.70820000000001</v>
      </c>
      <c r="C271">
        <f t="shared" si="5"/>
        <v>138.43435357142857</v>
      </c>
    </row>
    <row r="272" spans="1:3" x14ac:dyDescent="0.3">
      <c r="A272">
        <v>45</v>
      </c>
      <c r="B272" s="1">
        <v>142.25309999999999</v>
      </c>
      <c r="C272">
        <f t="shared" si="5"/>
        <v>140.25184285714286</v>
      </c>
    </row>
    <row r="273" spans="1:3" x14ac:dyDescent="0.3">
      <c r="A273">
        <v>46</v>
      </c>
      <c r="B273" s="1">
        <v>151.35120000000001</v>
      </c>
      <c r="C273">
        <f t="shared" si="5"/>
        <v>143.48088928571428</v>
      </c>
    </row>
    <row r="274" spans="1:3" x14ac:dyDescent="0.3">
      <c r="A274">
        <v>47</v>
      </c>
      <c r="B274" s="1">
        <v>139.3364</v>
      </c>
      <c r="C274">
        <f t="shared" si="5"/>
        <v>143.05106428571429</v>
      </c>
    </row>
    <row r="275" spans="1:3" x14ac:dyDescent="0.3">
      <c r="A275">
        <v>48</v>
      </c>
      <c r="B275" s="1">
        <v>147.84739999999999</v>
      </c>
      <c r="C275">
        <f t="shared" si="5"/>
        <v>144.56287499999999</v>
      </c>
    </row>
    <row r="276" spans="1:3" x14ac:dyDescent="0.3">
      <c r="A276">
        <v>49</v>
      </c>
      <c r="B276" s="1">
        <v>111.66210000000001</v>
      </c>
      <c r="C276">
        <f t="shared" si="5"/>
        <v>136.64313214285713</v>
      </c>
    </row>
    <row r="277" spans="1:3" x14ac:dyDescent="0.3">
      <c r="A277">
        <v>50</v>
      </c>
      <c r="B277" s="1">
        <v>103.6057</v>
      </c>
      <c r="C277">
        <f t="shared" si="5"/>
        <v>127.60939642857144</v>
      </c>
    </row>
    <row r="278" spans="1:3" x14ac:dyDescent="0.3">
      <c r="A278">
        <v>51</v>
      </c>
      <c r="B278" s="1">
        <v>129.886</v>
      </c>
      <c r="C278">
        <f t="shared" si="5"/>
        <v>126.55360714285715</v>
      </c>
    </row>
    <row r="279" spans="1:3" x14ac:dyDescent="0.3">
      <c r="A279">
        <v>52</v>
      </c>
      <c r="B279" s="1">
        <v>139.63249999999999</v>
      </c>
      <c r="C279">
        <f t="shared" si="5"/>
        <v>128.39237857142857</v>
      </c>
    </row>
    <row r="280" spans="1:3" x14ac:dyDescent="0.3">
      <c r="A280">
        <v>53</v>
      </c>
      <c r="B280" s="1">
        <v>137.2002</v>
      </c>
      <c r="C280">
        <f t="shared" si="5"/>
        <v>129.71666785714288</v>
      </c>
    </row>
    <row r="281" spans="1:3" x14ac:dyDescent="0.3">
      <c r="A281">
        <v>54</v>
      </c>
      <c r="B281" s="1">
        <v>127.97730000000001</v>
      </c>
      <c r="C281">
        <f t="shared" si="5"/>
        <v>129.24062499999999</v>
      </c>
    </row>
    <row r="282" spans="1:3" x14ac:dyDescent="0.3">
      <c r="A282">
        <v>55</v>
      </c>
      <c r="B282" s="1">
        <v>133.98660000000001</v>
      </c>
      <c r="C282">
        <f t="shared" si="5"/>
        <v>130.67258928571431</v>
      </c>
    </row>
    <row r="283" spans="1:3" x14ac:dyDescent="0.3">
      <c r="A283">
        <v>56</v>
      </c>
      <c r="B283" s="1">
        <v>129.458</v>
      </c>
      <c r="C283">
        <f t="shared" si="5"/>
        <v>131.46743214285715</v>
      </c>
    </row>
    <row r="284" spans="1:3" x14ac:dyDescent="0.3">
      <c r="A284">
        <v>57</v>
      </c>
      <c r="B284" s="1">
        <v>123.90779999999999</v>
      </c>
      <c r="C284">
        <f t="shared" si="5"/>
        <v>130.23915714285715</v>
      </c>
    </row>
    <row r="285" spans="1:3" x14ac:dyDescent="0.3">
      <c r="A285">
        <v>58</v>
      </c>
      <c r="B285" s="1">
        <v>131.6403</v>
      </c>
      <c r="C285">
        <f t="shared" si="5"/>
        <v>130.21893214285714</v>
      </c>
    </row>
    <row r="286" spans="1:3" x14ac:dyDescent="0.3">
      <c r="A286">
        <v>59</v>
      </c>
      <c r="B286" s="1">
        <v>116.99169999999999</v>
      </c>
      <c r="C286">
        <f t="shared" si="5"/>
        <v>126.47390357142856</v>
      </c>
    </row>
    <row r="287" spans="1:3" x14ac:dyDescent="0.3">
      <c r="A287">
        <v>60</v>
      </c>
      <c r="B287" s="1">
        <v>139.7234</v>
      </c>
      <c r="C287">
        <f t="shared" si="5"/>
        <v>129.22039999999998</v>
      </c>
    </row>
    <row r="288" spans="1:3" x14ac:dyDescent="0.3">
      <c r="A288">
        <v>61</v>
      </c>
      <c r="B288" s="1">
        <v>118.352406</v>
      </c>
      <c r="C288">
        <f t="shared" si="5"/>
        <v>126.53403364285714</v>
      </c>
    </row>
    <row r="289" spans="1:6" x14ac:dyDescent="0.3">
      <c r="A289">
        <v>62</v>
      </c>
      <c r="B289" s="1">
        <v>127.46705399999999</v>
      </c>
      <c r="C289">
        <f t="shared" si="5"/>
        <v>126.47007549999999</v>
      </c>
    </row>
    <row r="290" spans="1:6" x14ac:dyDescent="0.3">
      <c r="A290">
        <v>63</v>
      </c>
      <c r="B290" s="1">
        <v>148.95738</v>
      </c>
      <c r="C290">
        <f t="shared" si="5"/>
        <v>132.01153978571429</v>
      </c>
    </row>
    <row r="291" spans="1:6" x14ac:dyDescent="0.3">
      <c r="A291">
        <v>64</v>
      </c>
      <c r="B291" s="1">
        <v>161.50364999999999</v>
      </c>
      <c r="C291">
        <f t="shared" si="5"/>
        <v>139.99316514285712</v>
      </c>
    </row>
    <row r="292" spans="1:6" x14ac:dyDescent="0.3">
      <c r="A292">
        <v>65</v>
      </c>
      <c r="B292" s="1">
        <v>154.22916599999996</v>
      </c>
      <c r="C292">
        <f t="shared" si="5"/>
        <v>144.81346057142855</v>
      </c>
    </row>
    <row r="293" spans="1:6" x14ac:dyDescent="0.3">
      <c r="A293">
        <v>66</v>
      </c>
      <c r="B293" s="1">
        <v>146.70852300000001</v>
      </c>
      <c r="C293">
        <f t="shared" si="5"/>
        <v>146.94685003571428</v>
      </c>
    </row>
    <row r="294" spans="1:6" x14ac:dyDescent="0.3">
      <c r="A294">
        <v>67</v>
      </c>
      <c r="B294" s="1">
        <v>152.74472399999999</v>
      </c>
      <c r="C294">
        <f t="shared" si="5"/>
        <v>149.52797464285712</v>
      </c>
    </row>
    <row r="295" spans="1:6" x14ac:dyDescent="0.3">
      <c r="A295">
        <v>68</v>
      </c>
      <c r="B295" s="1">
        <v>149.92028999999999</v>
      </c>
      <c r="C295">
        <f t="shared" si="5"/>
        <v>150.93794346428572</v>
      </c>
    </row>
    <row r="296" spans="1:6" x14ac:dyDescent="0.3">
      <c r="A296">
        <v>69</v>
      </c>
      <c r="B296" s="1">
        <v>150.95035799999999</v>
      </c>
      <c r="C296">
        <f t="shared" si="5"/>
        <v>151.47800485714288</v>
      </c>
    </row>
    <row r="297" spans="1:6" x14ac:dyDescent="0.3">
      <c r="A297">
        <v>70</v>
      </c>
      <c r="B297" s="1">
        <v>154.44465499999998</v>
      </c>
      <c r="C297">
        <f t="shared" si="5"/>
        <v>152.05295107142857</v>
      </c>
    </row>
    <row r="298" spans="1:6" x14ac:dyDescent="0.3">
      <c r="A298">
        <v>71</v>
      </c>
      <c r="B298" s="1">
        <v>146.39641799999998</v>
      </c>
      <c r="C298">
        <f t="shared" si="5"/>
        <v>150.41986392857143</v>
      </c>
    </row>
    <row r="299" spans="1:6" x14ac:dyDescent="0.3">
      <c r="A299">
        <v>72</v>
      </c>
      <c r="B299" s="1">
        <v>161.608788</v>
      </c>
      <c r="C299">
        <f>(1*B293+2*B294+3*B295+4*B296+5*B297+6*B298+7*B299)/28</f>
        <v>153.12941328571426</v>
      </c>
    </row>
    <row r="301" spans="1:6" x14ac:dyDescent="0.3">
      <c r="A301" t="s">
        <v>10</v>
      </c>
    </row>
    <row r="302" spans="1:6" x14ac:dyDescent="0.3">
      <c r="A302" t="s">
        <v>1</v>
      </c>
      <c r="B302" t="s">
        <v>2</v>
      </c>
      <c r="C302" t="s">
        <v>8</v>
      </c>
      <c r="E302" t="s">
        <v>11</v>
      </c>
      <c r="F302">
        <f>12*2.8854</f>
        <v>34.6248</v>
      </c>
    </row>
    <row r="303" spans="1:6" x14ac:dyDescent="0.3">
      <c r="A303">
        <v>1</v>
      </c>
      <c r="B303" s="1">
        <v>74.071799999999996</v>
      </c>
      <c r="E303" t="s">
        <v>12</v>
      </c>
      <c r="F303">
        <f>2/(F302+1)</f>
        <v>5.6140666052862054E-2</v>
      </c>
    </row>
    <row r="304" spans="1:6" x14ac:dyDescent="0.3">
      <c r="A304">
        <v>2</v>
      </c>
      <c r="B304" s="1">
        <v>73.833200000000005</v>
      </c>
      <c r="C304">
        <f>(B303+B304+B305+B306)/4</f>
        <v>86.783999999999992</v>
      </c>
    </row>
    <row r="305" spans="1:3" x14ac:dyDescent="0.3">
      <c r="A305">
        <v>3</v>
      </c>
      <c r="B305" s="1">
        <v>93.944499999999991</v>
      </c>
      <c r="C305">
        <f>F$303*B304+(1-F$303)*C304</f>
        <v>86.056933462082597</v>
      </c>
    </row>
    <row r="306" spans="1:3" x14ac:dyDescent="0.3">
      <c r="A306">
        <v>4</v>
      </c>
      <c r="B306" s="1">
        <v>105.28649999999999</v>
      </c>
      <c r="C306">
        <f t="shared" ref="C306:C369" si="6">F$303*B305+(1-F$303)*C305</f>
        <v>86.499746701057546</v>
      </c>
    </row>
    <row r="307" spans="1:3" x14ac:dyDescent="0.3">
      <c r="A307">
        <v>5</v>
      </c>
      <c r="B307" s="1">
        <v>102.3738</v>
      </c>
      <c r="C307">
        <f t="shared" si="6"/>
        <v>87.554447544230982</v>
      </c>
    </row>
    <row r="308" spans="1:3" x14ac:dyDescent="0.3">
      <c r="A308">
        <v>6</v>
      </c>
      <c r="B308" s="1">
        <v>110.35260000000001</v>
      </c>
      <c r="C308">
        <f t="shared" si="6"/>
        <v>88.386415861569972</v>
      </c>
    </row>
    <row r="309" spans="1:3" x14ac:dyDescent="0.3">
      <c r="A309">
        <v>7</v>
      </c>
      <c r="B309" s="1">
        <v>106.89840000000001</v>
      </c>
      <c r="C309">
        <f t="shared" si="6"/>
        <v>89.619612069741251</v>
      </c>
    </row>
    <row r="310" spans="1:3" x14ac:dyDescent="0.3">
      <c r="A310">
        <v>8</v>
      </c>
      <c r="B310" s="1">
        <v>116.49419999999999</v>
      </c>
      <c r="C310">
        <f t="shared" si="6"/>
        <v>90.589654732732143</v>
      </c>
    </row>
    <row r="311" spans="1:3" x14ac:dyDescent="0.3">
      <c r="A311">
        <v>9</v>
      </c>
      <c r="B311" s="1">
        <v>108.5436</v>
      </c>
      <c r="C311">
        <f t="shared" si="6"/>
        <v>92.043953157833073</v>
      </c>
    </row>
    <row r="312" spans="1:3" x14ac:dyDescent="0.3">
      <c r="A312">
        <v>10</v>
      </c>
      <c r="B312" s="1">
        <v>115.26570000000001</v>
      </c>
      <c r="C312">
        <f t="shared" si="6"/>
        <v>92.97025432118933</v>
      </c>
    </row>
    <row r="313" spans="1:3" x14ac:dyDescent="0.3">
      <c r="A313">
        <v>11</v>
      </c>
      <c r="B313" s="1">
        <v>108.5154</v>
      </c>
      <c r="C313">
        <f t="shared" si="6"/>
        <v>94.221935491543178</v>
      </c>
    </row>
    <row r="314" spans="1:3" x14ac:dyDescent="0.3">
      <c r="A314">
        <v>12</v>
      </c>
      <c r="B314" s="1">
        <v>114.7122</v>
      </c>
      <c r="C314">
        <f t="shared" si="6"/>
        <v>95.024380109250885</v>
      </c>
    </row>
    <row r="315" spans="1:3" x14ac:dyDescent="0.3">
      <c r="A315">
        <v>13</v>
      </c>
      <c r="B315" s="1">
        <v>88.09020000000001</v>
      </c>
      <c r="C315">
        <f t="shared" si="6"/>
        <v>96.129667431046329</v>
      </c>
    </row>
    <row r="316" spans="1:3" x14ac:dyDescent="0.3">
      <c r="A316">
        <v>14</v>
      </c>
      <c r="B316" s="1">
        <v>90.045099999999991</v>
      </c>
      <c r="C316">
        <f t="shared" si="6"/>
        <v>95.678326374757091</v>
      </c>
    </row>
    <row r="317" spans="1:3" x14ac:dyDescent="0.3">
      <c r="A317">
        <v>15</v>
      </c>
      <c r="B317" s="1">
        <v>112.2009</v>
      </c>
      <c r="C317">
        <f t="shared" si="6"/>
        <v>95.362073294051683</v>
      </c>
    </row>
    <row r="318" spans="1:3" x14ac:dyDescent="0.3">
      <c r="A318">
        <v>16</v>
      </c>
      <c r="B318" s="1">
        <v>114.10980000000001</v>
      </c>
      <c r="C318">
        <f t="shared" si="6"/>
        <v>96.307416240872342</v>
      </c>
    </row>
    <row r="319" spans="1:3" x14ac:dyDescent="0.3">
      <c r="A319">
        <v>17</v>
      </c>
      <c r="B319" s="1">
        <v>119.52360000000002</v>
      </c>
      <c r="C319">
        <f t="shared" si="6"/>
        <v>97.306853922438421</v>
      </c>
    </row>
    <row r="320" spans="1:3" x14ac:dyDescent="0.3">
      <c r="A320">
        <v>18</v>
      </c>
      <c r="B320" s="1">
        <v>113.1075</v>
      </c>
      <c r="C320">
        <f t="shared" si="6"/>
        <v>98.554116844760046</v>
      </c>
    </row>
    <row r="321" spans="1:3" x14ac:dyDescent="0.3">
      <c r="A321">
        <v>19</v>
      </c>
      <c r="B321" s="1">
        <v>115.48350000000001</v>
      </c>
      <c r="C321">
        <f t="shared" si="6"/>
        <v>99.371153468417717</v>
      </c>
    </row>
    <row r="322" spans="1:3" x14ac:dyDescent="0.3">
      <c r="A322">
        <v>20</v>
      </c>
      <c r="B322" s="1">
        <v>118.89359999999999</v>
      </c>
      <c r="C322">
        <f t="shared" si="6"/>
        <v>100.27571133437526</v>
      </c>
    </row>
    <row r="323" spans="1:3" x14ac:dyDescent="0.3">
      <c r="A323">
        <v>21</v>
      </c>
      <c r="B323" s="1">
        <v>118.0296</v>
      </c>
      <c r="C323">
        <f t="shared" si="6"/>
        <v>101.32093200456147</v>
      </c>
    </row>
    <row r="324" spans="1:3" x14ac:dyDescent="0.3">
      <c r="A324">
        <v>22</v>
      </c>
      <c r="B324" s="1">
        <v>125.03699999999999</v>
      </c>
      <c r="C324">
        <f t="shared" si="6"/>
        <v>102.25896775468154</v>
      </c>
    </row>
    <row r="325" spans="1:3" x14ac:dyDescent="0.3">
      <c r="A325">
        <v>23</v>
      </c>
      <c r="B325" s="1">
        <v>115.7792</v>
      </c>
      <c r="C325">
        <f t="shared" si="6"/>
        <v>103.53774165630729</v>
      </c>
    </row>
    <row r="326" spans="1:3" x14ac:dyDescent="0.3">
      <c r="A326">
        <v>24</v>
      </c>
      <c r="B326" s="1">
        <v>141.53129999999999</v>
      </c>
      <c r="C326">
        <f t="shared" si="6"/>
        <v>104.22498528118057</v>
      </c>
    </row>
    <row r="327" spans="1:3" x14ac:dyDescent="0.3">
      <c r="A327">
        <v>25</v>
      </c>
      <c r="B327" s="1">
        <v>112.37260000000001</v>
      </c>
      <c r="C327">
        <f t="shared" si="6"/>
        <v>106.31938663747277</v>
      </c>
    </row>
    <row r="328" spans="1:3" x14ac:dyDescent="0.3">
      <c r="A328">
        <v>26</v>
      </c>
      <c r="B328" s="1">
        <v>117.22860000000001</v>
      </c>
      <c r="C328">
        <f t="shared" si="6"/>
        <v>106.65921806740513</v>
      </c>
    </row>
    <row r="329" spans="1:3" x14ac:dyDescent="0.3">
      <c r="A329">
        <v>27</v>
      </c>
      <c r="B329" s="1">
        <v>140.41170000000002</v>
      </c>
      <c r="C329">
        <f t="shared" si="6"/>
        <v>107.2525902088681</v>
      </c>
    </row>
    <row r="330" spans="1:3" x14ac:dyDescent="0.3">
      <c r="A330">
        <v>28</v>
      </c>
      <c r="B330" s="1">
        <v>137.87730000000002</v>
      </c>
      <c r="C330">
        <f t="shared" si="6"/>
        <v>109.11416471826222</v>
      </c>
    </row>
    <row r="331" spans="1:3" x14ac:dyDescent="0.3">
      <c r="A331">
        <v>29</v>
      </c>
      <c r="B331" s="1">
        <v>139.76760000000002</v>
      </c>
      <c r="C331">
        <f t="shared" si="6"/>
        <v>110.72894629074756</v>
      </c>
    </row>
    <row r="332" spans="1:3" x14ac:dyDescent="0.3">
      <c r="A332">
        <v>30</v>
      </c>
      <c r="B332" s="1">
        <v>136.12010000000001</v>
      </c>
      <c r="C332">
        <f t="shared" si="6"/>
        <v>112.35919565126341</v>
      </c>
    </row>
    <row r="333" spans="1:3" x14ac:dyDescent="0.3">
      <c r="A333">
        <v>31</v>
      </c>
      <c r="B333" s="1">
        <v>141.70859999999999</v>
      </c>
      <c r="C333">
        <f t="shared" si="6"/>
        <v>113.69314864741982</v>
      </c>
    </row>
    <row r="334" spans="1:3" x14ac:dyDescent="0.3">
      <c r="A334">
        <v>32</v>
      </c>
      <c r="B334" s="1">
        <v>145.6455</v>
      </c>
      <c r="C334">
        <f t="shared" si="6"/>
        <v>115.26595474612523</v>
      </c>
    </row>
    <row r="335" spans="1:3" x14ac:dyDescent="0.3">
      <c r="A335">
        <v>33</v>
      </c>
      <c r="B335" s="1">
        <v>149.07599999999999</v>
      </c>
      <c r="C335">
        <f t="shared" si="6"/>
        <v>116.97148265106082</v>
      </c>
    </row>
    <row r="336" spans="1:3" x14ac:dyDescent="0.3">
      <c r="A336">
        <v>34</v>
      </c>
      <c r="B336" s="1">
        <v>155.33800000000002</v>
      </c>
      <c r="C336">
        <f t="shared" si="6"/>
        <v>118.77385163833594</v>
      </c>
    </row>
    <row r="337" spans="1:3" x14ac:dyDescent="0.3">
      <c r="A337">
        <v>35</v>
      </c>
      <c r="B337" s="1">
        <v>139.61760000000001</v>
      </c>
      <c r="C337">
        <f t="shared" si="6"/>
        <v>120.82658728101543</v>
      </c>
    </row>
    <row r="338" spans="1:3" x14ac:dyDescent="0.3">
      <c r="A338">
        <v>36</v>
      </c>
      <c r="B338" s="1">
        <v>155.08350000000002</v>
      </c>
      <c r="C338">
        <f t="shared" si="6"/>
        <v>121.88152725086702</v>
      </c>
    </row>
    <row r="339" spans="1:3" x14ac:dyDescent="0.3">
      <c r="A339">
        <v>37</v>
      </c>
      <c r="B339" s="1">
        <v>114.4044</v>
      </c>
      <c r="C339">
        <f t="shared" si="6"/>
        <v>123.74550811527233</v>
      </c>
    </row>
    <row r="340" spans="1:3" x14ac:dyDescent="0.3">
      <c r="A340">
        <v>38</v>
      </c>
      <c r="B340" s="1">
        <v>118.09</v>
      </c>
      <c r="C340">
        <f t="shared" si="6"/>
        <v>123.22109208400914</v>
      </c>
    </row>
    <row r="341" spans="1:3" x14ac:dyDescent="0.3">
      <c r="A341">
        <v>39</v>
      </c>
      <c r="B341" s="1">
        <v>133.00640000000001</v>
      </c>
      <c r="C341">
        <f t="shared" si="6"/>
        <v>122.93302915683429</v>
      </c>
    </row>
    <row r="342" spans="1:3" x14ac:dyDescent="0.3">
      <c r="A342">
        <v>40</v>
      </c>
      <c r="B342" s="1">
        <v>134.12519999999998</v>
      </c>
      <c r="C342">
        <f t="shared" si="6"/>
        <v>123.4985549053671</v>
      </c>
    </row>
    <row r="343" spans="1:3" x14ac:dyDescent="0.3">
      <c r="A343">
        <v>41</v>
      </c>
      <c r="B343" s="1">
        <v>137.06100000000001</v>
      </c>
      <c r="C343">
        <f t="shared" si="6"/>
        <v>124.09514183888717</v>
      </c>
    </row>
    <row r="344" spans="1:3" x14ac:dyDescent="0.3">
      <c r="A344">
        <v>42</v>
      </c>
      <c r="B344" s="1">
        <v>136.86509999999998</v>
      </c>
      <c r="C344">
        <f t="shared" si="6"/>
        <v>124.82305375199898</v>
      </c>
    </row>
    <row r="345" spans="1:3" x14ac:dyDescent="0.3">
      <c r="A345">
        <v>43</v>
      </c>
      <c r="B345" s="1">
        <v>143.02610000000001</v>
      </c>
      <c r="C345">
        <f t="shared" si="6"/>
        <v>125.49910224900113</v>
      </c>
    </row>
    <row r="346" spans="1:3" x14ac:dyDescent="0.3">
      <c r="A346">
        <v>44</v>
      </c>
      <c r="B346" s="1">
        <v>142.70820000000001</v>
      </c>
      <c r="C346">
        <f t="shared" si="6"/>
        <v>126.48307957664922</v>
      </c>
    </row>
    <row r="347" spans="1:3" x14ac:dyDescent="0.3">
      <c r="A347">
        <v>45</v>
      </c>
      <c r="B347" s="1">
        <v>142.25309999999999</v>
      </c>
      <c r="C347">
        <f t="shared" si="6"/>
        <v>127.39396864400402</v>
      </c>
    </row>
    <row r="348" spans="1:3" x14ac:dyDescent="0.3">
      <c r="A348">
        <v>46</v>
      </c>
      <c r="B348" s="1">
        <v>151.35120000000001</v>
      </c>
      <c r="C348">
        <f t="shared" si="6"/>
        <v>128.22817017529661</v>
      </c>
    </row>
    <row r="349" spans="1:3" x14ac:dyDescent="0.3">
      <c r="A349">
        <v>47</v>
      </c>
      <c r="B349" s="1">
        <v>139.3364</v>
      </c>
      <c r="C349">
        <f t="shared" si="6"/>
        <v>129.52631247081564</v>
      </c>
    </row>
    <row r="350" spans="1:3" x14ac:dyDescent="0.3">
      <c r="A350">
        <v>48</v>
      </c>
      <c r="B350" s="1">
        <v>147.84739999999999</v>
      </c>
      <c r="C350">
        <f t="shared" si="6"/>
        <v>130.07705731874091</v>
      </c>
    </row>
    <row r="351" spans="1:3" x14ac:dyDescent="0.3">
      <c r="A351">
        <v>49</v>
      </c>
      <c r="B351" s="1">
        <v>111.66210000000001</v>
      </c>
      <c r="C351">
        <f t="shared" si="6"/>
        <v>131.07469619285439</v>
      </c>
    </row>
    <row r="352" spans="1:3" x14ac:dyDescent="0.3">
      <c r="A352">
        <v>50</v>
      </c>
      <c r="B352" s="1">
        <v>103.6057</v>
      </c>
      <c r="C352">
        <f t="shared" si="6"/>
        <v>129.98486011277228</v>
      </c>
    </row>
    <row r="353" spans="1:3" x14ac:dyDescent="0.3">
      <c r="A353">
        <v>51</v>
      </c>
      <c r="B353" s="1">
        <v>129.886</v>
      </c>
      <c r="C353">
        <f t="shared" si="6"/>
        <v>128.50391649412614</v>
      </c>
    </row>
    <row r="354" spans="1:3" x14ac:dyDescent="0.3">
      <c r="A354">
        <v>52</v>
      </c>
      <c r="B354" s="1">
        <v>139.63249999999999</v>
      </c>
      <c r="C354">
        <f t="shared" si="6"/>
        <v>128.58150758268658</v>
      </c>
    </row>
    <row r="355" spans="1:3" x14ac:dyDescent="0.3">
      <c r="A355">
        <v>53</v>
      </c>
      <c r="B355" s="1">
        <v>137.2002</v>
      </c>
      <c r="C355">
        <f t="shared" si="6"/>
        <v>129.20191765753967</v>
      </c>
    </row>
    <row r="356" spans="1:3" x14ac:dyDescent="0.3">
      <c r="A356">
        <v>54</v>
      </c>
      <c r="B356" s="1">
        <v>127.97730000000001</v>
      </c>
      <c r="C356">
        <f t="shared" si="6"/>
        <v>129.65094655552423</v>
      </c>
    </row>
    <row r="357" spans="1:3" x14ac:dyDescent="0.3">
      <c r="A357">
        <v>55</v>
      </c>
      <c r="B357" s="1">
        <v>133.98660000000001</v>
      </c>
      <c r="C357">
        <f t="shared" si="6"/>
        <v>129.55698692316003</v>
      </c>
    </row>
    <row r="358" spans="1:3" x14ac:dyDescent="0.3">
      <c r="A358">
        <v>56</v>
      </c>
      <c r="B358" s="1">
        <v>129.458</v>
      </c>
      <c r="C358">
        <f t="shared" si="6"/>
        <v>129.8056683516503</v>
      </c>
    </row>
    <row r="359" spans="1:3" x14ac:dyDescent="0.3">
      <c r="A359">
        <v>57</v>
      </c>
      <c r="B359" s="1">
        <v>123.90779999999999</v>
      </c>
      <c r="C359">
        <f t="shared" si="6"/>
        <v>129.78615001882315</v>
      </c>
    </row>
    <row r="360" spans="1:3" x14ac:dyDescent="0.3">
      <c r="A360">
        <v>58</v>
      </c>
      <c r="B360" s="1">
        <v>131.6403</v>
      </c>
      <c r="C360">
        <f t="shared" si="6"/>
        <v>129.45613553347457</v>
      </c>
    </row>
    <row r="361" spans="1:3" x14ac:dyDescent="0.3">
      <c r="A361">
        <v>59</v>
      </c>
      <c r="B361" s="1">
        <v>116.99169999999999</v>
      </c>
      <c r="C361">
        <f t="shared" si="6"/>
        <v>129.57875598139429</v>
      </c>
    </row>
    <row r="362" spans="1:3" x14ac:dyDescent="0.3">
      <c r="A362">
        <v>60</v>
      </c>
      <c r="B362" s="1">
        <v>139.7234</v>
      </c>
      <c r="C362">
        <f t="shared" si="6"/>
        <v>128.87211027495417</v>
      </c>
    </row>
    <row r="363" spans="1:3" x14ac:dyDescent="0.3">
      <c r="A363">
        <v>61</v>
      </c>
      <c r="B363" s="1">
        <v>118.352406</v>
      </c>
      <c r="C363">
        <f t="shared" si="6"/>
        <v>129.4813089076508</v>
      </c>
    </row>
    <row r="364" spans="1:3" x14ac:dyDescent="0.3">
      <c r="A364">
        <v>62</v>
      </c>
      <c r="B364" s="1">
        <v>127.46705399999999</v>
      </c>
      <c r="C364">
        <f t="shared" si="6"/>
        <v>128.85652488597765</v>
      </c>
    </row>
    <row r="365" spans="1:3" x14ac:dyDescent="0.3">
      <c r="A365">
        <v>63</v>
      </c>
      <c r="B365" s="1">
        <v>148.95738</v>
      </c>
      <c r="C365">
        <f t="shared" si="6"/>
        <v>128.77851906497779</v>
      </c>
    </row>
    <row r="366" spans="1:3" x14ac:dyDescent="0.3">
      <c r="A366">
        <v>64</v>
      </c>
      <c r="B366" s="1">
        <v>161.50364999999999</v>
      </c>
      <c r="C366">
        <f t="shared" si="6"/>
        <v>129.91137375805801</v>
      </c>
    </row>
    <row r="367" spans="1:3" x14ac:dyDescent="0.3">
      <c r="A367">
        <v>65</v>
      </c>
      <c r="B367" s="1">
        <v>154.22916599999996</v>
      </c>
      <c r="C367">
        <f t="shared" si="6"/>
        <v>131.68498518840664</v>
      </c>
    </row>
    <row r="368" spans="1:3" x14ac:dyDescent="0.3">
      <c r="A368">
        <v>66</v>
      </c>
      <c r="B368" s="1">
        <v>146.70852300000001</v>
      </c>
      <c r="C368">
        <f t="shared" si="6"/>
        <v>132.95063051478564</v>
      </c>
    </row>
    <row r="369" spans="1:3" x14ac:dyDescent="0.3">
      <c r="A369">
        <v>67</v>
      </c>
      <c r="B369" s="1">
        <v>152.74472399999999</v>
      </c>
      <c r="C369">
        <f t="shared" si="6"/>
        <v>133.72300776238924</v>
      </c>
    </row>
    <row r="370" spans="1:3" x14ac:dyDescent="0.3">
      <c r="A370">
        <v>68</v>
      </c>
      <c r="B370" s="1">
        <v>149.92028999999999</v>
      </c>
      <c r="C370">
        <f t="shared" ref="C370:C375" si="7">F$303*B369+(1-F$303)*C369</f>
        <v>134.79089958143726</v>
      </c>
    </row>
    <row r="371" spans="1:3" x14ac:dyDescent="0.3">
      <c r="A371">
        <v>69</v>
      </c>
      <c r="B371" s="1">
        <v>150.95035799999999</v>
      </c>
      <c r="C371">
        <f t="shared" si="7"/>
        <v>135.64027363650916</v>
      </c>
    </row>
    <row r="372" spans="1:3" x14ac:dyDescent="0.3">
      <c r="A372">
        <v>70</v>
      </c>
      <c r="B372" s="1">
        <v>154.44465499999998</v>
      </c>
      <c r="C372">
        <f t="shared" si="7"/>
        <v>136.49979197000104</v>
      </c>
    </row>
    <row r="373" spans="1:3" x14ac:dyDescent="0.3">
      <c r="A373">
        <v>71</v>
      </c>
      <c r="B373" s="1">
        <v>146.39641799999998</v>
      </c>
      <c r="C373">
        <f t="shared" si="7"/>
        <v>137.50722853273257</v>
      </c>
    </row>
    <row r="374" spans="1:3" ht="15" thickBot="1" x14ac:dyDescent="0.35">
      <c r="A374">
        <v>72</v>
      </c>
      <c r="B374" s="1">
        <v>161.608788</v>
      </c>
      <c r="C374">
        <f t="shared" si="7"/>
        <v>138.00627355009505</v>
      </c>
    </row>
    <row r="375" spans="1:3" ht="15" thickBot="1" x14ac:dyDescent="0.35">
      <c r="A375" s="2">
        <v>73</v>
      </c>
      <c r="B375" s="3"/>
      <c r="C375" s="4">
        <f t="shared" si="7"/>
        <v>139.33133443183502</v>
      </c>
    </row>
    <row r="376" spans="1:3" x14ac:dyDescent="0.3">
      <c r="A376" s="5"/>
      <c r="B376" s="5"/>
      <c r="C376" s="5"/>
    </row>
    <row r="377" spans="1:3" x14ac:dyDescent="0.3">
      <c r="A377" t="s">
        <v>13</v>
      </c>
    </row>
    <row r="378" spans="1:3" x14ac:dyDescent="0.3">
      <c r="A378" t="s">
        <v>1</v>
      </c>
      <c r="B378" t="s">
        <v>2</v>
      </c>
      <c r="C378" t="s">
        <v>14</v>
      </c>
    </row>
    <row r="379" spans="1:3" x14ac:dyDescent="0.3">
      <c r="A379">
        <v>1</v>
      </c>
      <c r="B379" s="1">
        <v>74.071799999999996</v>
      </c>
    </row>
    <row r="380" spans="1:3" x14ac:dyDescent="0.3">
      <c r="A380">
        <v>2</v>
      </c>
      <c r="B380" s="1">
        <v>73.833200000000005</v>
      </c>
    </row>
    <row r="381" spans="1:3" x14ac:dyDescent="0.3">
      <c r="A381">
        <v>3</v>
      </c>
      <c r="B381" s="1">
        <v>93.944499999999991</v>
      </c>
    </row>
    <row r="382" spans="1:3" x14ac:dyDescent="0.3">
      <c r="A382">
        <v>4</v>
      </c>
      <c r="B382" s="1">
        <v>105.28649999999999</v>
      </c>
    </row>
    <row r="383" spans="1:3" x14ac:dyDescent="0.3">
      <c r="A383">
        <v>5</v>
      </c>
      <c r="B383" s="1">
        <v>102.3738</v>
      </c>
      <c r="C383" s="1">
        <f>AVERAGE(B379:B383)</f>
        <v>89.901960000000003</v>
      </c>
    </row>
    <row r="384" spans="1:3" x14ac:dyDescent="0.3">
      <c r="A384">
        <v>6</v>
      </c>
      <c r="B384" s="1">
        <v>110.35260000000001</v>
      </c>
      <c r="C384">
        <f>(5*C383+B384)/6</f>
        <v>93.310400000000016</v>
      </c>
    </row>
    <row r="385" spans="1:3" x14ac:dyDescent="0.3">
      <c r="A385">
        <v>7</v>
      </c>
      <c r="B385" s="1">
        <v>106.89840000000001</v>
      </c>
      <c r="C385">
        <f t="shared" ref="C385:C448" si="8">(5*C384+B385)/6</f>
        <v>95.575066666666672</v>
      </c>
    </row>
    <row r="386" spans="1:3" x14ac:dyDescent="0.3">
      <c r="A386">
        <v>8</v>
      </c>
      <c r="B386" s="1">
        <v>116.49419999999999</v>
      </c>
      <c r="C386">
        <f t="shared" si="8"/>
        <v>99.061588888888892</v>
      </c>
    </row>
    <row r="387" spans="1:3" x14ac:dyDescent="0.3">
      <c r="A387">
        <v>9</v>
      </c>
      <c r="B387" s="1">
        <v>108.5436</v>
      </c>
      <c r="C387">
        <f t="shared" si="8"/>
        <v>100.64192407407408</v>
      </c>
    </row>
    <row r="388" spans="1:3" x14ac:dyDescent="0.3">
      <c r="A388">
        <v>10</v>
      </c>
      <c r="B388" s="1">
        <v>115.26570000000001</v>
      </c>
      <c r="C388">
        <f t="shared" si="8"/>
        <v>103.07922006172841</v>
      </c>
    </row>
    <row r="389" spans="1:3" x14ac:dyDescent="0.3">
      <c r="A389">
        <v>11</v>
      </c>
      <c r="B389" s="1">
        <v>108.5154</v>
      </c>
      <c r="C389">
        <f t="shared" si="8"/>
        <v>103.98525005144035</v>
      </c>
    </row>
    <row r="390" spans="1:3" x14ac:dyDescent="0.3">
      <c r="A390">
        <v>12</v>
      </c>
      <c r="B390" s="1">
        <v>114.7122</v>
      </c>
      <c r="C390">
        <f t="shared" si="8"/>
        <v>105.77307504286694</v>
      </c>
    </row>
    <row r="391" spans="1:3" x14ac:dyDescent="0.3">
      <c r="A391">
        <v>13</v>
      </c>
      <c r="B391" s="1">
        <v>88.09020000000001</v>
      </c>
      <c r="C391">
        <f t="shared" si="8"/>
        <v>102.8259292023891</v>
      </c>
    </row>
    <row r="392" spans="1:3" x14ac:dyDescent="0.3">
      <c r="A392">
        <v>14</v>
      </c>
      <c r="B392" s="1">
        <v>90.045099999999991</v>
      </c>
      <c r="C392">
        <f t="shared" si="8"/>
        <v>100.69579100199091</v>
      </c>
    </row>
    <row r="393" spans="1:3" x14ac:dyDescent="0.3">
      <c r="A393">
        <v>15</v>
      </c>
      <c r="B393" s="1">
        <v>112.2009</v>
      </c>
      <c r="C393">
        <f t="shared" si="8"/>
        <v>102.61330916832577</v>
      </c>
    </row>
    <row r="394" spans="1:3" x14ac:dyDescent="0.3">
      <c r="A394">
        <v>16</v>
      </c>
      <c r="B394" s="1">
        <v>114.10980000000001</v>
      </c>
      <c r="C394">
        <f t="shared" si="8"/>
        <v>104.52939097360479</v>
      </c>
    </row>
    <row r="395" spans="1:3" x14ac:dyDescent="0.3">
      <c r="A395">
        <v>17</v>
      </c>
      <c r="B395" s="1">
        <v>119.52360000000002</v>
      </c>
      <c r="C395">
        <f t="shared" si="8"/>
        <v>107.02842581133733</v>
      </c>
    </row>
    <row r="396" spans="1:3" x14ac:dyDescent="0.3">
      <c r="A396">
        <v>18</v>
      </c>
      <c r="B396" s="1">
        <v>113.1075</v>
      </c>
      <c r="C396">
        <f t="shared" si="8"/>
        <v>108.0416048427811</v>
      </c>
    </row>
    <row r="397" spans="1:3" x14ac:dyDescent="0.3">
      <c r="A397">
        <v>19</v>
      </c>
      <c r="B397" s="1">
        <v>115.48350000000001</v>
      </c>
      <c r="C397">
        <f t="shared" si="8"/>
        <v>109.28192070231758</v>
      </c>
    </row>
    <row r="398" spans="1:3" x14ac:dyDescent="0.3">
      <c r="A398">
        <v>20</v>
      </c>
      <c r="B398" s="1">
        <v>118.89359999999999</v>
      </c>
      <c r="C398">
        <f t="shared" si="8"/>
        <v>110.88386725193131</v>
      </c>
    </row>
    <row r="399" spans="1:3" x14ac:dyDescent="0.3">
      <c r="A399">
        <v>21</v>
      </c>
      <c r="B399" s="1">
        <v>118.0296</v>
      </c>
      <c r="C399">
        <f t="shared" si="8"/>
        <v>112.07482270994275</v>
      </c>
    </row>
    <row r="400" spans="1:3" x14ac:dyDescent="0.3">
      <c r="A400">
        <v>22</v>
      </c>
      <c r="B400" s="1">
        <v>125.03699999999999</v>
      </c>
      <c r="C400">
        <f t="shared" si="8"/>
        <v>114.23518559161897</v>
      </c>
    </row>
    <row r="401" spans="1:3" x14ac:dyDescent="0.3">
      <c r="A401">
        <v>23</v>
      </c>
      <c r="B401" s="1">
        <v>115.7792</v>
      </c>
      <c r="C401">
        <f t="shared" si="8"/>
        <v>114.49252132634915</v>
      </c>
    </row>
    <row r="402" spans="1:3" x14ac:dyDescent="0.3">
      <c r="A402">
        <v>24</v>
      </c>
      <c r="B402" s="1">
        <v>141.53129999999999</v>
      </c>
      <c r="C402">
        <f t="shared" si="8"/>
        <v>118.99898443862429</v>
      </c>
    </row>
    <row r="403" spans="1:3" x14ac:dyDescent="0.3">
      <c r="A403">
        <v>25</v>
      </c>
      <c r="B403" s="1">
        <v>112.37260000000001</v>
      </c>
      <c r="C403">
        <f t="shared" si="8"/>
        <v>117.89458703218692</v>
      </c>
    </row>
    <row r="404" spans="1:3" x14ac:dyDescent="0.3">
      <c r="A404">
        <v>26</v>
      </c>
      <c r="B404" s="1">
        <v>117.22860000000001</v>
      </c>
      <c r="C404">
        <f t="shared" si="8"/>
        <v>117.78358919348911</v>
      </c>
    </row>
    <row r="405" spans="1:3" x14ac:dyDescent="0.3">
      <c r="A405">
        <v>27</v>
      </c>
      <c r="B405" s="1">
        <v>140.41170000000002</v>
      </c>
      <c r="C405">
        <f t="shared" si="8"/>
        <v>121.55494099457427</v>
      </c>
    </row>
    <row r="406" spans="1:3" x14ac:dyDescent="0.3">
      <c r="A406">
        <v>28</v>
      </c>
      <c r="B406" s="1">
        <v>137.87730000000002</v>
      </c>
      <c r="C406">
        <f t="shared" si="8"/>
        <v>124.27533416214521</v>
      </c>
    </row>
    <row r="407" spans="1:3" x14ac:dyDescent="0.3">
      <c r="A407">
        <v>29</v>
      </c>
      <c r="B407" s="1">
        <v>139.76760000000002</v>
      </c>
      <c r="C407">
        <f t="shared" si="8"/>
        <v>126.85737846845434</v>
      </c>
    </row>
    <row r="408" spans="1:3" x14ac:dyDescent="0.3">
      <c r="A408">
        <v>30</v>
      </c>
      <c r="B408" s="1">
        <v>136.12010000000001</v>
      </c>
      <c r="C408">
        <f t="shared" si="8"/>
        <v>128.40116539037862</v>
      </c>
    </row>
    <row r="409" spans="1:3" x14ac:dyDescent="0.3">
      <c r="A409">
        <v>31</v>
      </c>
      <c r="B409" s="1">
        <v>141.70859999999999</v>
      </c>
      <c r="C409">
        <f t="shared" si="8"/>
        <v>130.61907115864884</v>
      </c>
    </row>
    <row r="410" spans="1:3" x14ac:dyDescent="0.3">
      <c r="A410">
        <v>32</v>
      </c>
      <c r="B410" s="1">
        <v>145.6455</v>
      </c>
      <c r="C410">
        <f t="shared" si="8"/>
        <v>133.12347596554068</v>
      </c>
    </row>
    <row r="411" spans="1:3" x14ac:dyDescent="0.3">
      <c r="A411">
        <v>33</v>
      </c>
      <c r="B411" s="1">
        <v>149.07599999999999</v>
      </c>
      <c r="C411">
        <f t="shared" si="8"/>
        <v>135.7822299712839</v>
      </c>
    </row>
    <row r="412" spans="1:3" x14ac:dyDescent="0.3">
      <c r="A412">
        <v>34</v>
      </c>
      <c r="B412" s="1">
        <v>155.33800000000002</v>
      </c>
      <c r="C412">
        <f t="shared" si="8"/>
        <v>139.04152497606992</v>
      </c>
    </row>
    <row r="413" spans="1:3" x14ac:dyDescent="0.3">
      <c r="A413">
        <v>35</v>
      </c>
      <c r="B413" s="1">
        <v>139.61760000000001</v>
      </c>
      <c r="C413">
        <f t="shared" si="8"/>
        <v>139.13753748005828</v>
      </c>
    </row>
    <row r="414" spans="1:3" x14ac:dyDescent="0.3">
      <c r="A414">
        <v>36</v>
      </c>
      <c r="B414" s="1">
        <v>155.08350000000002</v>
      </c>
      <c r="C414">
        <f t="shared" si="8"/>
        <v>141.79519790004858</v>
      </c>
    </row>
    <row r="415" spans="1:3" x14ac:dyDescent="0.3">
      <c r="A415">
        <v>37</v>
      </c>
      <c r="B415" s="1">
        <v>114.4044</v>
      </c>
      <c r="C415">
        <f t="shared" si="8"/>
        <v>137.23006491670716</v>
      </c>
    </row>
    <row r="416" spans="1:3" x14ac:dyDescent="0.3">
      <c r="A416">
        <v>38</v>
      </c>
      <c r="B416" s="1">
        <v>118.09</v>
      </c>
      <c r="C416">
        <f t="shared" si="8"/>
        <v>134.04005409725599</v>
      </c>
    </row>
    <row r="417" spans="1:3" x14ac:dyDescent="0.3">
      <c r="A417">
        <v>39</v>
      </c>
      <c r="B417" s="1">
        <v>133.00640000000001</v>
      </c>
      <c r="C417">
        <f t="shared" si="8"/>
        <v>133.86777841437998</v>
      </c>
    </row>
    <row r="418" spans="1:3" x14ac:dyDescent="0.3">
      <c r="A418">
        <v>40</v>
      </c>
      <c r="B418" s="1">
        <v>134.12519999999998</v>
      </c>
      <c r="C418">
        <f t="shared" si="8"/>
        <v>133.91068201198331</v>
      </c>
    </row>
    <row r="419" spans="1:3" x14ac:dyDescent="0.3">
      <c r="A419">
        <v>41</v>
      </c>
      <c r="B419" s="1">
        <v>137.06100000000001</v>
      </c>
      <c r="C419">
        <f t="shared" si="8"/>
        <v>134.4357350099861</v>
      </c>
    </row>
    <row r="420" spans="1:3" x14ac:dyDescent="0.3">
      <c r="A420">
        <v>42</v>
      </c>
      <c r="B420" s="1">
        <v>136.86509999999998</v>
      </c>
      <c r="C420">
        <f t="shared" si="8"/>
        <v>134.84062917498841</v>
      </c>
    </row>
    <row r="421" spans="1:3" x14ac:dyDescent="0.3">
      <c r="A421">
        <v>43</v>
      </c>
      <c r="B421" s="1">
        <v>143.02610000000001</v>
      </c>
      <c r="C421">
        <f t="shared" si="8"/>
        <v>136.20487431249035</v>
      </c>
    </row>
    <row r="422" spans="1:3" x14ac:dyDescent="0.3">
      <c r="A422">
        <v>44</v>
      </c>
      <c r="B422" s="1">
        <v>142.70820000000001</v>
      </c>
      <c r="C422">
        <f t="shared" si="8"/>
        <v>137.28876192707529</v>
      </c>
    </row>
    <row r="423" spans="1:3" x14ac:dyDescent="0.3">
      <c r="A423">
        <v>45</v>
      </c>
      <c r="B423" s="1">
        <v>142.25309999999999</v>
      </c>
      <c r="C423">
        <f t="shared" si="8"/>
        <v>138.11615160589608</v>
      </c>
    </row>
    <row r="424" spans="1:3" x14ac:dyDescent="0.3">
      <c r="A424">
        <v>46</v>
      </c>
      <c r="B424" s="1">
        <v>151.35120000000001</v>
      </c>
      <c r="C424">
        <f t="shared" si="8"/>
        <v>140.32199300491342</v>
      </c>
    </row>
    <row r="425" spans="1:3" x14ac:dyDescent="0.3">
      <c r="A425">
        <v>47</v>
      </c>
      <c r="B425" s="1">
        <v>139.3364</v>
      </c>
      <c r="C425">
        <f t="shared" si="8"/>
        <v>140.15772750409454</v>
      </c>
    </row>
    <row r="426" spans="1:3" x14ac:dyDescent="0.3">
      <c r="A426">
        <v>48</v>
      </c>
      <c r="B426" s="1">
        <v>147.84739999999999</v>
      </c>
      <c r="C426">
        <f t="shared" si="8"/>
        <v>141.43933958674543</v>
      </c>
    </row>
    <row r="427" spans="1:3" x14ac:dyDescent="0.3">
      <c r="A427">
        <v>49</v>
      </c>
      <c r="B427" s="1">
        <v>111.66210000000001</v>
      </c>
      <c r="C427">
        <f t="shared" si="8"/>
        <v>136.47646632228785</v>
      </c>
    </row>
    <row r="428" spans="1:3" x14ac:dyDescent="0.3">
      <c r="A428">
        <v>50</v>
      </c>
      <c r="B428" s="1">
        <v>103.6057</v>
      </c>
      <c r="C428">
        <f t="shared" si="8"/>
        <v>130.99800526857319</v>
      </c>
    </row>
    <row r="429" spans="1:3" x14ac:dyDescent="0.3">
      <c r="A429">
        <v>51</v>
      </c>
      <c r="B429" s="1">
        <v>129.886</v>
      </c>
      <c r="C429">
        <f t="shared" si="8"/>
        <v>130.81267105714434</v>
      </c>
    </row>
    <row r="430" spans="1:3" x14ac:dyDescent="0.3">
      <c r="A430">
        <v>52</v>
      </c>
      <c r="B430" s="1">
        <v>139.63249999999999</v>
      </c>
      <c r="C430">
        <f t="shared" si="8"/>
        <v>132.2826425476203</v>
      </c>
    </row>
    <row r="431" spans="1:3" x14ac:dyDescent="0.3">
      <c r="A431">
        <v>53</v>
      </c>
      <c r="B431" s="1">
        <v>137.2002</v>
      </c>
      <c r="C431">
        <f t="shared" si="8"/>
        <v>133.10223545635026</v>
      </c>
    </row>
    <row r="432" spans="1:3" x14ac:dyDescent="0.3">
      <c r="A432">
        <v>54</v>
      </c>
      <c r="B432" s="1">
        <v>127.97730000000001</v>
      </c>
      <c r="C432">
        <f t="shared" si="8"/>
        <v>132.24807954695856</v>
      </c>
    </row>
    <row r="433" spans="1:3" x14ac:dyDescent="0.3">
      <c r="A433">
        <v>55</v>
      </c>
      <c r="B433" s="1">
        <v>133.98660000000001</v>
      </c>
      <c r="C433">
        <f t="shared" si="8"/>
        <v>132.53783295579879</v>
      </c>
    </row>
    <row r="434" spans="1:3" x14ac:dyDescent="0.3">
      <c r="A434">
        <v>56</v>
      </c>
      <c r="B434" s="1">
        <v>129.458</v>
      </c>
      <c r="C434">
        <f t="shared" si="8"/>
        <v>132.02452746316564</v>
      </c>
    </row>
    <row r="435" spans="1:3" x14ac:dyDescent="0.3">
      <c r="A435">
        <v>57</v>
      </c>
      <c r="B435" s="1">
        <v>123.90779999999999</v>
      </c>
      <c r="C435">
        <f t="shared" si="8"/>
        <v>130.67173955263803</v>
      </c>
    </row>
    <row r="436" spans="1:3" x14ac:dyDescent="0.3">
      <c r="A436">
        <v>58</v>
      </c>
      <c r="B436" s="1">
        <v>131.6403</v>
      </c>
      <c r="C436">
        <f t="shared" si="8"/>
        <v>130.83316629386502</v>
      </c>
    </row>
    <row r="437" spans="1:3" x14ac:dyDescent="0.3">
      <c r="A437">
        <v>59</v>
      </c>
      <c r="B437" s="1">
        <v>116.99169999999999</v>
      </c>
      <c r="C437">
        <f t="shared" si="8"/>
        <v>128.52625524488752</v>
      </c>
    </row>
    <row r="438" spans="1:3" x14ac:dyDescent="0.3">
      <c r="A438">
        <v>60</v>
      </c>
      <c r="B438" s="1">
        <v>139.7234</v>
      </c>
      <c r="C438">
        <f t="shared" si="8"/>
        <v>130.39244603740627</v>
      </c>
    </row>
    <row r="439" spans="1:3" x14ac:dyDescent="0.3">
      <c r="A439">
        <v>61</v>
      </c>
      <c r="B439" s="1">
        <v>118.352406</v>
      </c>
      <c r="C439">
        <f t="shared" si="8"/>
        <v>128.38577269783855</v>
      </c>
    </row>
    <row r="440" spans="1:3" x14ac:dyDescent="0.3">
      <c r="A440">
        <v>62</v>
      </c>
      <c r="B440" s="1">
        <v>127.46705399999999</v>
      </c>
      <c r="C440">
        <f t="shared" si="8"/>
        <v>128.23265291486544</v>
      </c>
    </row>
    <row r="441" spans="1:3" x14ac:dyDescent="0.3">
      <c r="A441">
        <v>63</v>
      </c>
      <c r="B441" s="1">
        <v>148.95738</v>
      </c>
      <c r="C441">
        <f t="shared" si="8"/>
        <v>131.68677409572118</v>
      </c>
    </row>
    <row r="442" spans="1:3" x14ac:dyDescent="0.3">
      <c r="A442">
        <v>64</v>
      </c>
      <c r="B442" s="1">
        <v>161.50364999999999</v>
      </c>
      <c r="C442">
        <f t="shared" si="8"/>
        <v>136.65625341310098</v>
      </c>
    </row>
    <row r="443" spans="1:3" x14ac:dyDescent="0.3">
      <c r="A443">
        <v>65</v>
      </c>
      <c r="B443" s="1">
        <v>154.22916599999996</v>
      </c>
      <c r="C443">
        <f t="shared" si="8"/>
        <v>139.58507217758415</v>
      </c>
    </row>
    <row r="444" spans="1:3" x14ac:dyDescent="0.3">
      <c r="A444">
        <v>66</v>
      </c>
      <c r="B444" s="1">
        <v>146.70852300000001</v>
      </c>
      <c r="C444">
        <f t="shared" si="8"/>
        <v>140.77231398132014</v>
      </c>
    </row>
    <row r="445" spans="1:3" x14ac:dyDescent="0.3">
      <c r="A445">
        <v>67</v>
      </c>
      <c r="B445" s="1">
        <v>152.74472399999999</v>
      </c>
      <c r="C445">
        <f t="shared" si="8"/>
        <v>142.76771565110013</v>
      </c>
    </row>
    <row r="446" spans="1:3" x14ac:dyDescent="0.3">
      <c r="A446">
        <v>68</v>
      </c>
      <c r="B446" s="1">
        <v>149.92028999999999</v>
      </c>
      <c r="C446">
        <f t="shared" si="8"/>
        <v>143.95981137591679</v>
      </c>
    </row>
    <row r="447" spans="1:3" x14ac:dyDescent="0.3">
      <c r="A447">
        <v>69</v>
      </c>
      <c r="B447" s="1">
        <v>150.95035799999999</v>
      </c>
      <c r="C447">
        <f t="shared" si="8"/>
        <v>145.12490247993068</v>
      </c>
    </row>
    <row r="448" spans="1:3" x14ac:dyDescent="0.3">
      <c r="A448">
        <v>70</v>
      </c>
      <c r="B448" s="1">
        <v>154.44465499999998</v>
      </c>
      <c r="C448">
        <f t="shared" si="8"/>
        <v>146.67819456660891</v>
      </c>
    </row>
    <row r="449" spans="1:5" ht="15" thickBot="1" x14ac:dyDescent="0.35">
      <c r="A449">
        <v>71</v>
      </c>
      <c r="B449" s="1">
        <v>146.39641799999998</v>
      </c>
      <c r="C449">
        <f>(5*C448+B449)/6</f>
        <v>146.63123180550744</v>
      </c>
    </row>
    <row r="450" spans="1:5" ht="15" thickBot="1" x14ac:dyDescent="0.35">
      <c r="A450">
        <v>72</v>
      </c>
      <c r="B450" s="1">
        <v>161.608788</v>
      </c>
      <c r="C450" s="6">
        <f>(5*C449+B450)/6</f>
        <v>149.1274911712562</v>
      </c>
    </row>
    <row r="452" spans="1:5" x14ac:dyDescent="0.3">
      <c r="A452" t="s">
        <v>15</v>
      </c>
    </row>
    <row r="453" spans="1:5" x14ac:dyDescent="0.3">
      <c r="A453" t="s">
        <v>1</v>
      </c>
      <c r="B453" t="s">
        <v>2</v>
      </c>
      <c r="C453" t="s">
        <v>16</v>
      </c>
      <c r="D453" t="s">
        <v>17</v>
      </c>
      <c r="E453" t="s">
        <v>8</v>
      </c>
    </row>
    <row r="454" spans="1:5" x14ac:dyDescent="0.3">
      <c r="A454">
        <v>1</v>
      </c>
      <c r="B454" s="1">
        <v>74.071799999999996</v>
      </c>
      <c r="C454" s="1">
        <f>B454</f>
        <v>74.071799999999996</v>
      </c>
      <c r="D454" s="1">
        <f>B455-B454</f>
        <v>-0.23859999999999104</v>
      </c>
    </row>
    <row r="455" spans="1:5" x14ac:dyDescent="0.3">
      <c r="A455">
        <v>2</v>
      </c>
      <c r="B455" s="1">
        <v>73.833200000000005</v>
      </c>
      <c r="C455">
        <f>0.1*B455+0.9*(C454+D454)</f>
        <v>73.833200000000005</v>
      </c>
      <c r="D455">
        <f>0.2*(C455-C454)+0.8*D454</f>
        <v>-0.23859999999999104</v>
      </c>
      <c r="E455" s="1">
        <f>C454+D454</f>
        <v>73.833200000000005</v>
      </c>
    </row>
    <row r="456" spans="1:5" x14ac:dyDescent="0.3">
      <c r="A456">
        <v>3</v>
      </c>
      <c r="B456" s="1">
        <v>93.944499999999991</v>
      </c>
      <c r="C456">
        <f t="shared" ref="C456:C519" si="9">0.1*B456+0.9*(C455+D455)</f>
        <v>75.629590000000007</v>
      </c>
      <c r="D456">
        <f t="shared" ref="D456:D519" si="10">0.2*(C456-C455)+0.8*D455</f>
        <v>0.16839800000000765</v>
      </c>
      <c r="E456" s="1">
        <f t="shared" ref="E456:E519" si="11">C455+D455</f>
        <v>73.594600000000014</v>
      </c>
    </row>
    <row r="457" spans="1:5" x14ac:dyDescent="0.3">
      <c r="A457">
        <v>4</v>
      </c>
      <c r="B457" s="1">
        <v>105.28649999999999</v>
      </c>
      <c r="C457">
        <f t="shared" si="9"/>
        <v>78.746839200000011</v>
      </c>
      <c r="D457">
        <f t="shared" si="10"/>
        <v>0.75816824000000682</v>
      </c>
      <c r="E457" s="1">
        <f t="shared" si="11"/>
        <v>75.797988000000018</v>
      </c>
    </row>
    <row r="458" spans="1:5" x14ac:dyDescent="0.3">
      <c r="A458">
        <v>5</v>
      </c>
      <c r="B458" s="1">
        <v>102.3738</v>
      </c>
      <c r="C458">
        <f t="shared" si="9"/>
        <v>81.79188669600002</v>
      </c>
      <c r="D458">
        <f t="shared" si="10"/>
        <v>1.2155440912000075</v>
      </c>
      <c r="E458" s="1">
        <f t="shared" si="11"/>
        <v>79.505007440000014</v>
      </c>
    </row>
    <row r="459" spans="1:5" x14ac:dyDescent="0.3">
      <c r="A459">
        <v>6</v>
      </c>
      <c r="B459" s="1">
        <v>110.35260000000001</v>
      </c>
      <c r="C459">
        <f t="shared" si="9"/>
        <v>85.741947708480012</v>
      </c>
      <c r="D459">
        <f t="shared" si="10"/>
        <v>1.7624474754560047</v>
      </c>
      <c r="E459" s="1">
        <f t="shared" si="11"/>
        <v>83.007430787200022</v>
      </c>
    </row>
    <row r="460" spans="1:5" x14ac:dyDescent="0.3">
      <c r="A460">
        <v>7</v>
      </c>
      <c r="B460" s="1">
        <v>106.89840000000001</v>
      </c>
      <c r="C460">
        <f t="shared" si="9"/>
        <v>89.44379566554241</v>
      </c>
      <c r="D460">
        <f t="shared" si="10"/>
        <v>2.1503275717772836</v>
      </c>
      <c r="E460" s="1">
        <f t="shared" si="11"/>
        <v>87.504395183936012</v>
      </c>
    </row>
    <row r="461" spans="1:5" x14ac:dyDescent="0.3">
      <c r="A461">
        <v>8</v>
      </c>
      <c r="B461" s="1">
        <v>116.49419999999999</v>
      </c>
      <c r="C461">
        <f t="shared" si="9"/>
        <v>94.084130913587728</v>
      </c>
      <c r="D461">
        <f t="shared" si="10"/>
        <v>2.6483291070308907</v>
      </c>
      <c r="E461" s="1">
        <f t="shared" si="11"/>
        <v>91.594123237319693</v>
      </c>
    </row>
    <row r="462" spans="1:5" x14ac:dyDescent="0.3">
      <c r="A462">
        <v>9</v>
      </c>
      <c r="B462" s="1">
        <v>108.5436</v>
      </c>
      <c r="C462">
        <f t="shared" si="9"/>
        <v>97.913574018556758</v>
      </c>
      <c r="D462">
        <f t="shared" si="10"/>
        <v>2.8845519066185186</v>
      </c>
      <c r="E462" s="1">
        <f t="shared" si="11"/>
        <v>96.732460020618618</v>
      </c>
    </row>
    <row r="463" spans="1:5" x14ac:dyDescent="0.3">
      <c r="A463">
        <v>10</v>
      </c>
      <c r="B463" s="1">
        <v>115.26570000000001</v>
      </c>
      <c r="C463">
        <f t="shared" si="9"/>
        <v>102.24488333265775</v>
      </c>
      <c r="D463">
        <f t="shared" si="10"/>
        <v>3.1739033881150132</v>
      </c>
      <c r="E463" s="1">
        <f t="shared" si="11"/>
        <v>100.79812592517527</v>
      </c>
    </row>
    <row r="464" spans="1:5" x14ac:dyDescent="0.3">
      <c r="A464">
        <v>11</v>
      </c>
      <c r="B464" s="1">
        <v>108.5154</v>
      </c>
      <c r="C464">
        <f t="shared" si="9"/>
        <v>105.72844804869548</v>
      </c>
      <c r="D464">
        <f t="shared" si="10"/>
        <v>3.2358356536995574</v>
      </c>
      <c r="E464" s="1">
        <f t="shared" si="11"/>
        <v>105.41878672077276</v>
      </c>
    </row>
    <row r="465" spans="1:5" x14ac:dyDescent="0.3">
      <c r="A465">
        <v>12</v>
      </c>
      <c r="B465" s="1">
        <v>114.7122</v>
      </c>
      <c r="C465">
        <f t="shared" si="9"/>
        <v>109.53907533215553</v>
      </c>
      <c r="D465">
        <f t="shared" si="10"/>
        <v>3.3507939796516562</v>
      </c>
      <c r="E465" s="1">
        <f t="shared" si="11"/>
        <v>108.96428370239504</v>
      </c>
    </row>
    <row r="466" spans="1:5" x14ac:dyDescent="0.3">
      <c r="A466">
        <v>13</v>
      </c>
      <c r="B466" s="1">
        <v>88.09020000000001</v>
      </c>
      <c r="C466">
        <f t="shared" si="9"/>
        <v>110.40990238062648</v>
      </c>
      <c r="D466">
        <f t="shared" si="10"/>
        <v>2.8548005934155136</v>
      </c>
      <c r="E466" s="1">
        <f t="shared" si="11"/>
        <v>112.88986931180719</v>
      </c>
    </row>
    <row r="467" spans="1:5" x14ac:dyDescent="0.3">
      <c r="A467">
        <v>14</v>
      </c>
      <c r="B467" s="1">
        <v>90.045099999999991</v>
      </c>
      <c r="C467">
        <f t="shared" si="9"/>
        <v>110.94274267663779</v>
      </c>
      <c r="D467">
        <f t="shared" si="10"/>
        <v>2.3904085339346737</v>
      </c>
      <c r="E467" s="1">
        <f t="shared" si="11"/>
        <v>113.264702974042</v>
      </c>
    </row>
    <row r="468" spans="1:5" x14ac:dyDescent="0.3">
      <c r="A468">
        <v>15</v>
      </c>
      <c r="B468" s="1">
        <v>112.2009</v>
      </c>
      <c r="C468">
        <f t="shared" si="9"/>
        <v>113.21992608951523</v>
      </c>
      <c r="D468">
        <f t="shared" si="10"/>
        <v>2.3677635097232259</v>
      </c>
      <c r="E468" s="1">
        <f t="shared" si="11"/>
        <v>113.33315121057247</v>
      </c>
    </row>
    <row r="469" spans="1:5" x14ac:dyDescent="0.3">
      <c r="A469">
        <v>16</v>
      </c>
      <c r="B469" s="1">
        <v>114.10980000000001</v>
      </c>
      <c r="C469">
        <f t="shared" si="9"/>
        <v>115.43990063931463</v>
      </c>
      <c r="D469">
        <f t="shared" si="10"/>
        <v>2.3382057177384614</v>
      </c>
      <c r="E469" s="1">
        <f t="shared" si="11"/>
        <v>115.58768959923846</v>
      </c>
    </row>
    <row r="470" spans="1:5" x14ac:dyDescent="0.3">
      <c r="A470">
        <v>17</v>
      </c>
      <c r="B470" s="1">
        <v>119.52360000000002</v>
      </c>
      <c r="C470">
        <f t="shared" si="9"/>
        <v>117.95265572134778</v>
      </c>
      <c r="D470">
        <f t="shared" si="10"/>
        <v>2.3731155905973997</v>
      </c>
      <c r="E470" s="1">
        <f t="shared" si="11"/>
        <v>117.77810635705309</v>
      </c>
    </row>
    <row r="471" spans="1:5" x14ac:dyDescent="0.3">
      <c r="A471">
        <v>18</v>
      </c>
      <c r="B471" s="1">
        <v>113.1075</v>
      </c>
      <c r="C471">
        <f t="shared" si="9"/>
        <v>119.60394418075066</v>
      </c>
      <c r="D471">
        <f t="shared" si="10"/>
        <v>2.2287501643584955</v>
      </c>
      <c r="E471" s="1">
        <f t="shared" si="11"/>
        <v>120.32577131194518</v>
      </c>
    </row>
    <row r="472" spans="1:5" x14ac:dyDescent="0.3">
      <c r="A472">
        <v>19</v>
      </c>
      <c r="B472" s="1">
        <v>115.48350000000001</v>
      </c>
      <c r="C472">
        <f t="shared" si="9"/>
        <v>121.19777491059824</v>
      </c>
      <c r="D472">
        <f t="shared" si="10"/>
        <v>2.1017662774563131</v>
      </c>
      <c r="E472" s="1">
        <f t="shared" si="11"/>
        <v>121.83269434510916</v>
      </c>
    </row>
    <row r="473" spans="1:5" x14ac:dyDescent="0.3">
      <c r="A473">
        <v>20</v>
      </c>
      <c r="B473" s="1">
        <v>118.89359999999999</v>
      </c>
      <c r="C473">
        <f t="shared" si="9"/>
        <v>122.8589470692491</v>
      </c>
      <c r="D473">
        <f t="shared" si="10"/>
        <v>2.0136474536952216</v>
      </c>
      <c r="E473" s="1">
        <f t="shared" si="11"/>
        <v>123.29954118805455</v>
      </c>
    </row>
    <row r="474" spans="1:5" x14ac:dyDescent="0.3">
      <c r="A474">
        <v>21</v>
      </c>
      <c r="B474" s="1">
        <v>118.0296</v>
      </c>
      <c r="C474">
        <f t="shared" si="9"/>
        <v>124.1882950706499</v>
      </c>
      <c r="D474">
        <f t="shared" si="10"/>
        <v>1.876787563236338</v>
      </c>
      <c r="E474" s="1">
        <f t="shared" si="11"/>
        <v>124.87259452294433</v>
      </c>
    </row>
    <row r="475" spans="1:5" x14ac:dyDescent="0.3">
      <c r="A475">
        <v>22</v>
      </c>
      <c r="B475" s="1">
        <v>125.03699999999999</v>
      </c>
      <c r="C475">
        <f t="shared" si="9"/>
        <v>125.96227437049761</v>
      </c>
      <c r="D475">
        <f t="shared" si="10"/>
        <v>1.8562259105586125</v>
      </c>
      <c r="E475" s="1">
        <f t="shared" si="11"/>
        <v>126.06508263388623</v>
      </c>
    </row>
    <row r="476" spans="1:5" x14ac:dyDescent="0.3">
      <c r="A476">
        <v>23</v>
      </c>
      <c r="B476" s="1">
        <v>115.7792</v>
      </c>
      <c r="C476">
        <f t="shared" si="9"/>
        <v>126.6145702529506</v>
      </c>
      <c r="D476">
        <f t="shared" si="10"/>
        <v>1.6154399049374879</v>
      </c>
      <c r="E476" s="1">
        <f t="shared" si="11"/>
        <v>127.81850028105622</v>
      </c>
    </row>
    <row r="477" spans="1:5" x14ac:dyDescent="0.3">
      <c r="A477">
        <v>24</v>
      </c>
      <c r="B477" s="1">
        <v>141.53129999999999</v>
      </c>
      <c r="C477">
        <f t="shared" si="9"/>
        <v>129.56013914209927</v>
      </c>
      <c r="D477">
        <f t="shared" si="10"/>
        <v>1.8814657017797254</v>
      </c>
      <c r="E477" s="1">
        <f t="shared" si="11"/>
        <v>128.23001015788807</v>
      </c>
    </row>
    <row r="478" spans="1:5" x14ac:dyDescent="0.3">
      <c r="A478">
        <v>25</v>
      </c>
      <c r="B478" s="1">
        <v>112.37260000000001</v>
      </c>
      <c r="C478">
        <f t="shared" si="9"/>
        <v>129.53470435949109</v>
      </c>
      <c r="D478">
        <f t="shared" si="10"/>
        <v>1.5000856049021429</v>
      </c>
      <c r="E478" s="1">
        <f t="shared" si="11"/>
        <v>131.44160484387899</v>
      </c>
    </row>
    <row r="479" spans="1:5" x14ac:dyDescent="0.3">
      <c r="A479">
        <v>26</v>
      </c>
      <c r="B479" s="1">
        <v>117.22860000000001</v>
      </c>
      <c r="C479">
        <f t="shared" si="9"/>
        <v>129.65417096795392</v>
      </c>
      <c r="D479">
        <f t="shared" si="10"/>
        <v>1.2239618056142803</v>
      </c>
      <c r="E479" s="1">
        <f t="shared" si="11"/>
        <v>131.03478996439324</v>
      </c>
    </row>
    <row r="480" spans="1:5" x14ac:dyDescent="0.3">
      <c r="A480">
        <v>27</v>
      </c>
      <c r="B480" s="1">
        <v>140.41170000000002</v>
      </c>
      <c r="C480">
        <f t="shared" si="9"/>
        <v>131.83148949621139</v>
      </c>
      <c r="D480">
        <f t="shared" si="10"/>
        <v>1.4146331501429188</v>
      </c>
      <c r="E480" s="1">
        <f t="shared" si="11"/>
        <v>130.87813277356821</v>
      </c>
    </row>
    <row r="481" spans="1:5" x14ac:dyDescent="0.3">
      <c r="A481">
        <v>28</v>
      </c>
      <c r="B481" s="1">
        <v>137.87730000000002</v>
      </c>
      <c r="C481">
        <f t="shared" si="9"/>
        <v>133.70924038171887</v>
      </c>
      <c r="D481">
        <f t="shared" si="10"/>
        <v>1.5072566972158312</v>
      </c>
      <c r="E481" s="1">
        <f t="shared" si="11"/>
        <v>133.24612264635431</v>
      </c>
    </row>
    <row r="482" spans="1:5" x14ac:dyDescent="0.3">
      <c r="A482">
        <v>29</v>
      </c>
      <c r="B482" s="1">
        <v>139.76760000000002</v>
      </c>
      <c r="C482">
        <f t="shared" si="9"/>
        <v>135.67160737104123</v>
      </c>
      <c r="D482">
        <f t="shared" si="10"/>
        <v>1.5982787556371374</v>
      </c>
      <c r="E482" s="1">
        <f t="shared" si="11"/>
        <v>135.21649707893471</v>
      </c>
    </row>
    <row r="483" spans="1:5" x14ac:dyDescent="0.3">
      <c r="A483">
        <v>30</v>
      </c>
      <c r="B483" s="1">
        <v>136.12010000000001</v>
      </c>
      <c r="C483">
        <f t="shared" si="9"/>
        <v>137.15490751401052</v>
      </c>
      <c r="D483">
        <f t="shared" si="10"/>
        <v>1.5752830331035668</v>
      </c>
      <c r="E483" s="1">
        <f t="shared" si="11"/>
        <v>137.26988612667836</v>
      </c>
    </row>
    <row r="484" spans="1:5" x14ac:dyDescent="0.3">
      <c r="A484">
        <v>31</v>
      </c>
      <c r="B484" s="1">
        <v>141.70859999999999</v>
      </c>
      <c r="C484">
        <f t="shared" si="9"/>
        <v>139.02803149240268</v>
      </c>
      <c r="D484">
        <f t="shared" si="10"/>
        <v>1.6348512221612852</v>
      </c>
      <c r="E484" s="1">
        <f t="shared" si="11"/>
        <v>138.73019054711409</v>
      </c>
    </row>
    <row r="485" spans="1:5" x14ac:dyDescent="0.3">
      <c r="A485">
        <v>32</v>
      </c>
      <c r="B485" s="1">
        <v>145.6455</v>
      </c>
      <c r="C485">
        <f t="shared" si="9"/>
        <v>141.16114444310756</v>
      </c>
      <c r="D485">
        <f t="shared" si="10"/>
        <v>1.7345035678700051</v>
      </c>
      <c r="E485" s="1">
        <f t="shared" si="11"/>
        <v>140.66288271456395</v>
      </c>
    </row>
    <row r="486" spans="1:5" x14ac:dyDescent="0.3">
      <c r="A486">
        <v>33</v>
      </c>
      <c r="B486" s="1">
        <v>149.07599999999999</v>
      </c>
      <c r="C486">
        <f t="shared" si="9"/>
        <v>143.51368320987982</v>
      </c>
      <c r="D486">
        <f t="shared" si="10"/>
        <v>1.8581106076504552</v>
      </c>
      <c r="E486" s="1">
        <f t="shared" si="11"/>
        <v>142.89564801097757</v>
      </c>
    </row>
    <row r="487" spans="1:5" x14ac:dyDescent="0.3">
      <c r="A487">
        <v>34</v>
      </c>
      <c r="B487" s="1">
        <v>155.33800000000002</v>
      </c>
      <c r="C487">
        <f t="shared" si="9"/>
        <v>146.36841443577725</v>
      </c>
      <c r="D487">
        <f t="shared" si="10"/>
        <v>2.057434731299852</v>
      </c>
      <c r="E487" s="1">
        <f t="shared" si="11"/>
        <v>145.37179381753026</v>
      </c>
    </row>
    <row r="488" spans="1:5" x14ac:dyDescent="0.3">
      <c r="A488">
        <v>35</v>
      </c>
      <c r="B488" s="1">
        <v>139.61760000000001</v>
      </c>
      <c r="C488">
        <f t="shared" si="9"/>
        <v>147.54502425036941</v>
      </c>
      <c r="D488">
        <f t="shared" si="10"/>
        <v>1.8812697479583125</v>
      </c>
      <c r="E488" s="1">
        <f t="shared" si="11"/>
        <v>148.4258491670771</v>
      </c>
    </row>
    <row r="489" spans="1:5" x14ac:dyDescent="0.3">
      <c r="A489">
        <v>36</v>
      </c>
      <c r="B489" s="1">
        <v>155.08350000000002</v>
      </c>
      <c r="C489">
        <f t="shared" si="9"/>
        <v>149.99201459849496</v>
      </c>
      <c r="D489">
        <f t="shared" si="10"/>
        <v>1.9944138679917607</v>
      </c>
      <c r="E489" s="1">
        <f t="shared" si="11"/>
        <v>149.42629399832771</v>
      </c>
    </row>
    <row r="490" spans="1:5" x14ac:dyDescent="0.3">
      <c r="A490">
        <v>37</v>
      </c>
      <c r="B490" s="1">
        <v>114.4044</v>
      </c>
      <c r="C490">
        <f t="shared" si="9"/>
        <v>148.22822561983804</v>
      </c>
      <c r="D490">
        <f t="shared" si="10"/>
        <v>1.2427732986620248</v>
      </c>
      <c r="E490" s="1">
        <f t="shared" si="11"/>
        <v>151.98642846648673</v>
      </c>
    </row>
    <row r="491" spans="1:5" x14ac:dyDescent="0.3">
      <c r="A491">
        <v>38</v>
      </c>
      <c r="B491" s="1">
        <v>118.09</v>
      </c>
      <c r="C491">
        <f t="shared" si="9"/>
        <v>146.33289902665007</v>
      </c>
      <c r="D491">
        <f t="shared" si="10"/>
        <v>0.61515332029202507</v>
      </c>
      <c r="E491" s="1">
        <f t="shared" si="11"/>
        <v>149.47099891850007</v>
      </c>
    </row>
    <row r="492" spans="1:5" x14ac:dyDescent="0.3">
      <c r="A492">
        <v>39</v>
      </c>
      <c r="B492" s="1">
        <v>133.00640000000001</v>
      </c>
      <c r="C492">
        <f t="shared" si="9"/>
        <v>145.55388711224788</v>
      </c>
      <c r="D492">
        <f t="shared" si="10"/>
        <v>0.33632027335318204</v>
      </c>
      <c r="E492" s="1">
        <f t="shared" si="11"/>
        <v>146.94805234694209</v>
      </c>
    </row>
    <row r="493" spans="1:5" x14ac:dyDescent="0.3">
      <c r="A493">
        <v>40</v>
      </c>
      <c r="B493" s="1">
        <v>134.12519999999998</v>
      </c>
      <c r="C493">
        <f t="shared" si="9"/>
        <v>144.71370664704096</v>
      </c>
      <c r="D493">
        <f t="shared" si="10"/>
        <v>0.101020125641163</v>
      </c>
      <c r="E493" s="1">
        <f t="shared" si="11"/>
        <v>145.89020738560106</v>
      </c>
    </row>
    <row r="494" spans="1:5" x14ac:dyDescent="0.3">
      <c r="A494">
        <v>41</v>
      </c>
      <c r="B494" s="1">
        <v>137.06100000000001</v>
      </c>
      <c r="C494">
        <f t="shared" si="9"/>
        <v>144.0393540954139</v>
      </c>
      <c r="D494">
        <f t="shared" si="10"/>
        <v>-5.4054409812482898E-2</v>
      </c>
      <c r="E494" s="1">
        <f t="shared" si="11"/>
        <v>144.81472677268212</v>
      </c>
    </row>
    <row r="495" spans="1:5" x14ac:dyDescent="0.3">
      <c r="A495">
        <v>42</v>
      </c>
      <c r="B495" s="1">
        <v>136.86509999999998</v>
      </c>
      <c r="C495">
        <f t="shared" si="9"/>
        <v>143.27327971704128</v>
      </c>
      <c r="D495">
        <f t="shared" si="10"/>
        <v>-0.19645840352451072</v>
      </c>
      <c r="E495" s="1">
        <f t="shared" si="11"/>
        <v>143.9852996856014</v>
      </c>
    </row>
    <row r="496" spans="1:5" x14ac:dyDescent="0.3">
      <c r="A496">
        <v>43</v>
      </c>
      <c r="B496" s="1">
        <v>143.02610000000001</v>
      </c>
      <c r="C496">
        <f t="shared" si="9"/>
        <v>143.07174918216509</v>
      </c>
      <c r="D496">
        <f t="shared" si="10"/>
        <v>-0.19747282979484543</v>
      </c>
      <c r="E496" s="1">
        <f t="shared" si="11"/>
        <v>143.07682131351677</v>
      </c>
    </row>
    <row r="497" spans="1:5" x14ac:dyDescent="0.3">
      <c r="A497">
        <v>44</v>
      </c>
      <c r="B497" s="1">
        <v>142.70820000000001</v>
      </c>
      <c r="C497">
        <f t="shared" si="9"/>
        <v>142.85766871713327</v>
      </c>
      <c r="D497">
        <f t="shared" si="10"/>
        <v>-0.20079435684224181</v>
      </c>
      <c r="E497" s="1">
        <f t="shared" si="11"/>
        <v>142.87427635237026</v>
      </c>
    </row>
    <row r="498" spans="1:5" x14ac:dyDescent="0.3">
      <c r="A498">
        <v>45</v>
      </c>
      <c r="B498" s="1">
        <v>142.25309999999999</v>
      </c>
      <c r="C498">
        <f t="shared" si="9"/>
        <v>142.61649692426192</v>
      </c>
      <c r="D498">
        <f t="shared" si="10"/>
        <v>-0.20886984404806178</v>
      </c>
      <c r="E498" s="1">
        <f t="shared" si="11"/>
        <v>142.65687436029103</v>
      </c>
    </row>
    <row r="499" spans="1:5" x14ac:dyDescent="0.3">
      <c r="A499">
        <v>46</v>
      </c>
      <c r="B499" s="1">
        <v>151.35120000000001</v>
      </c>
      <c r="C499">
        <f t="shared" si="9"/>
        <v>143.30198437219249</v>
      </c>
      <c r="D499">
        <f t="shared" si="10"/>
        <v>-2.9998385652335563E-2</v>
      </c>
      <c r="E499" s="1">
        <f t="shared" si="11"/>
        <v>142.40762708021387</v>
      </c>
    </row>
    <row r="500" spans="1:5" x14ac:dyDescent="0.3">
      <c r="A500">
        <v>47</v>
      </c>
      <c r="B500" s="1">
        <v>139.3364</v>
      </c>
      <c r="C500">
        <f t="shared" si="9"/>
        <v>142.87842738788615</v>
      </c>
      <c r="D500">
        <f t="shared" si="10"/>
        <v>-0.10871010538313736</v>
      </c>
      <c r="E500" s="1">
        <f t="shared" si="11"/>
        <v>143.27198598654016</v>
      </c>
    </row>
    <row r="501" spans="1:5" x14ac:dyDescent="0.3">
      <c r="A501">
        <v>48</v>
      </c>
      <c r="B501" s="1">
        <v>147.84739999999999</v>
      </c>
      <c r="C501">
        <f t="shared" si="9"/>
        <v>143.27748555425273</v>
      </c>
      <c r="D501">
        <f t="shared" si="10"/>
        <v>-7.1564510331925957E-3</v>
      </c>
      <c r="E501" s="1">
        <f t="shared" si="11"/>
        <v>142.76971728250302</v>
      </c>
    </row>
    <row r="502" spans="1:5" x14ac:dyDescent="0.3">
      <c r="A502">
        <v>49</v>
      </c>
      <c r="B502" s="1">
        <v>111.66210000000001</v>
      </c>
      <c r="C502">
        <f t="shared" si="9"/>
        <v>140.10950619289761</v>
      </c>
      <c r="D502">
        <f t="shared" si="10"/>
        <v>-0.63932103309757859</v>
      </c>
      <c r="E502" s="1">
        <f t="shared" si="11"/>
        <v>143.27032910321955</v>
      </c>
    </row>
    <row r="503" spans="1:5" x14ac:dyDescent="0.3">
      <c r="A503">
        <v>50</v>
      </c>
      <c r="B503" s="1">
        <v>103.6057</v>
      </c>
      <c r="C503">
        <f t="shared" si="9"/>
        <v>135.88373664382001</v>
      </c>
      <c r="D503">
        <f t="shared" si="10"/>
        <v>-1.3566107362935824</v>
      </c>
      <c r="E503" s="1">
        <f t="shared" si="11"/>
        <v>139.47018515980002</v>
      </c>
    </row>
    <row r="504" spans="1:5" x14ac:dyDescent="0.3">
      <c r="A504">
        <v>51</v>
      </c>
      <c r="B504" s="1">
        <v>129.886</v>
      </c>
      <c r="C504">
        <f t="shared" si="9"/>
        <v>134.06301331677378</v>
      </c>
      <c r="D504">
        <f t="shared" si="10"/>
        <v>-1.4494332544441138</v>
      </c>
      <c r="E504" s="1">
        <f t="shared" si="11"/>
        <v>134.52712590752643</v>
      </c>
    </row>
    <row r="505" spans="1:5" x14ac:dyDescent="0.3">
      <c r="A505">
        <v>52</v>
      </c>
      <c r="B505" s="1">
        <v>139.63249999999999</v>
      </c>
      <c r="C505">
        <f t="shared" si="9"/>
        <v>133.3154720560967</v>
      </c>
      <c r="D505">
        <f t="shared" si="10"/>
        <v>-1.3090548556907073</v>
      </c>
      <c r="E505" s="1">
        <f t="shared" si="11"/>
        <v>132.61358006232967</v>
      </c>
    </row>
    <row r="506" spans="1:5" x14ac:dyDescent="0.3">
      <c r="A506">
        <v>53</v>
      </c>
      <c r="B506" s="1">
        <v>137.2002</v>
      </c>
      <c r="C506">
        <f t="shared" si="9"/>
        <v>132.52579548036539</v>
      </c>
      <c r="D506">
        <f t="shared" si="10"/>
        <v>-1.2051791996988273</v>
      </c>
      <c r="E506" s="1">
        <f t="shared" si="11"/>
        <v>132.00641720040599</v>
      </c>
    </row>
    <row r="507" spans="1:5" x14ac:dyDescent="0.3">
      <c r="A507">
        <v>54</v>
      </c>
      <c r="B507" s="1">
        <v>127.97730000000001</v>
      </c>
      <c r="C507">
        <f t="shared" si="9"/>
        <v>130.98628465259992</v>
      </c>
      <c r="D507">
        <f t="shared" si="10"/>
        <v>-1.2720455253121556</v>
      </c>
      <c r="E507" s="1">
        <f t="shared" si="11"/>
        <v>131.32061628066657</v>
      </c>
    </row>
    <row r="508" spans="1:5" x14ac:dyDescent="0.3">
      <c r="A508">
        <v>55</v>
      </c>
      <c r="B508" s="1">
        <v>133.98660000000001</v>
      </c>
      <c r="C508">
        <f t="shared" si="9"/>
        <v>130.14147521455899</v>
      </c>
      <c r="D508">
        <f t="shared" si="10"/>
        <v>-1.1865983078579099</v>
      </c>
      <c r="E508" s="1">
        <f t="shared" si="11"/>
        <v>129.71423912728775</v>
      </c>
    </row>
    <row r="509" spans="1:5" x14ac:dyDescent="0.3">
      <c r="A509">
        <v>56</v>
      </c>
      <c r="B509" s="1">
        <v>129.458</v>
      </c>
      <c r="C509">
        <f t="shared" si="9"/>
        <v>129.00518921603097</v>
      </c>
      <c r="D509">
        <f t="shared" si="10"/>
        <v>-1.1765358459919328</v>
      </c>
      <c r="E509" s="1">
        <f t="shared" si="11"/>
        <v>128.95487690670109</v>
      </c>
    </row>
    <row r="510" spans="1:5" x14ac:dyDescent="0.3">
      <c r="A510">
        <v>57</v>
      </c>
      <c r="B510" s="1">
        <v>123.90779999999999</v>
      </c>
      <c r="C510">
        <f t="shared" si="9"/>
        <v>127.43656803303514</v>
      </c>
      <c r="D510">
        <f t="shared" si="10"/>
        <v>-1.2549529133927115</v>
      </c>
      <c r="E510" s="1">
        <f t="shared" si="11"/>
        <v>127.82865337003904</v>
      </c>
    </row>
    <row r="511" spans="1:5" x14ac:dyDescent="0.3">
      <c r="A511">
        <v>58</v>
      </c>
      <c r="B511" s="1">
        <v>131.6403</v>
      </c>
      <c r="C511">
        <f t="shared" si="9"/>
        <v>126.72748360767818</v>
      </c>
      <c r="D511">
        <f t="shared" si="10"/>
        <v>-1.1457792157855617</v>
      </c>
      <c r="E511" s="1">
        <f t="shared" si="11"/>
        <v>126.18161511964243</v>
      </c>
    </row>
    <row r="512" spans="1:5" x14ac:dyDescent="0.3">
      <c r="A512">
        <v>59</v>
      </c>
      <c r="B512" s="1">
        <v>116.99169999999999</v>
      </c>
      <c r="C512">
        <f t="shared" si="9"/>
        <v>124.72270395270336</v>
      </c>
      <c r="D512">
        <f t="shared" si="10"/>
        <v>-1.3175793036234145</v>
      </c>
      <c r="E512" s="1">
        <f t="shared" si="11"/>
        <v>125.58170439189261</v>
      </c>
    </row>
    <row r="513" spans="1:5" x14ac:dyDescent="0.3">
      <c r="A513">
        <v>60</v>
      </c>
      <c r="B513" s="1">
        <v>139.7234</v>
      </c>
      <c r="C513">
        <f t="shared" si="9"/>
        <v>125.03695218417195</v>
      </c>
      <c r="D513">
        <f t="shared" si="10"/>
        <v>-0.99121379660501241</v>
      </c>
      <c r="E513" s="1">
        <f t="shared" si="11"/>
        <v>123.40512464907994</v>
      </c>
    </row>
    <row r="514" spans="1:5" x14ac:dyDescent="0.3">
      <c r="A514">
        <v>61</v>
      </c>
      <c r="B514" s="1">
        <v>118.352406</v>
      </c>
      <c r="C514">
        <f t="shared" si="9"/>
        <v>123.47640514881026</v>
      </c>
      <c r="D514">
        <f t="shared" si="10"/>
        <v>-1.1050804443563487</v>
      </c>
      <c r="E514" s="1">
        <f t="shared" si="11"/>
        <v>124.04573838756694</v>
      </c>
    </row>
    <row r="515" spans="1:5" x14ac:dyDescent="0.3">
      <c r="A515">
        <v>62</v>
      </c>
      <c r="B515" s="1">
        <v>127.46705399999999</v>
      </c>
      <c r="C515">
        <f t="shared" si="9"/>
        <v>122.88089763400852</v>
      </c>
      <c r="D515">
        <f t="shared" si="10"/>
        <v>-1.0031658584454268</v>
      </c>
      <c r="E515" s="1">
        <f t="shared" si="11"/>
        <v>122.37132470445391</v>
      </c>
    </row>
    <row r="516" spans="1:5" x14ac:dyDescent="0.3">
      <c r="A516">
        <v>63</v>
      </c>
      <c r="B516" s="1">
        <v>148.95738</v>
      </c>
      <c r="C516">
        <f t="shared" si="9"/>
        <v>124.58569659800679</v>
      </c>
      <c r="D516">
        <f t="shared" si="10"/>
        <v>-0.4615728939566871</v>
      </c>
      <c r="E516" s="1">
        <f t="shared" si="11"/>
        <v>121.87773177556309</v>
      </c>
    </row>
    <row r="517" spans="1:5" x14ac:dyDescent="0.3">
      <c r="A517">
        <v>64</v>
      </c>
      <c r="B517" s="1">
        <v>161.50364999999999</v>
      </c>
      <c r="C517">
        <f t="shared" si="9"/>
        <v>127.86207633364509</v>
      </c>
      <c r="D517">
        <f t="shared" si="10"/>
        <v>0.28601763196231056</v>
      </c>
      <c r="E517" s="1">
        <f t="shared" si="11"/>
        <v>124.12412370405011</v>
      </c>
    </row>
    <row r="518" spans="1:5" x14ac:dyDescent="0.3">
      <c r="A518">
        <v>65</v>
      </c>
      <c r="B518" s="1">
        <v>154.22916599999996</v>
      </c>
      <c r="C518">
        <f t="shared" si="9"/>
        <v>130.75620116904668</v>
      </c>
      <c r="D518">
        <f t="shared" si="10"/>
        <v>0.80763907265016532</v>
      </c>
      <c r="E518" s="1">
        <f t="shared" si="11"/>
        <v>128.14809396560742</v>
      </c>
    </row>
    <row r="519" spans="1:5" x14ac:dyDescent="0.3">
      <c r="A519">
        <v>66</v>
      </c>
      <c r="B519" s="1">
        <v>146.70852300000001</v>
      </c>
      <c r="C519">
        <f t="shared" si="9"/>
        <v>133.07830851752718</v>
      </c>
      <c r="D519">
        <f t="shared" si="10"/>
        <v>1.1105327278162322</v>
      </c>
      <c r="E519" s="1">
        <f t="shared" si="11"/>
        <v>131.56384024169685</v>
      </c>
    </row>
    <row r="520" spans="1:5" x14ac:dyDescent="0.3">
      <c r="A520">
        <v>67</v>
      </c>
      <c r="B520" s="1">
        <v>152.74472399999999</v>
      </c>
      <c r="C520">
        <f t="shared" ref="C520:C525" si="12">0.1*B520+0.9*(C519+D519)</f>
        <v>136.04442952080908</v>
      </c>
      <c r="D520">
        <f t="shared" ref="D520:D525" si="13">0.2*(C520-C519)+0.8*D519</f>
        <v>1.4816503829093657</v>
      </c>
      <c r="E520" s="1">
        <f t="shared" ref="E520:E525" si="14">C519+D519</f>
        <v>134.18884124534341</v>
      </c>
    </row>
    <row r="521" spans="1:5" x14ac:dyDescent="0.3">
      <c r="A521">
        <v>68</v>
      </c>
      <c r="B521" s="1">
        <v>149.92028999999999</v>
      </c>
      <c r="C521">
        <f t="shared" si="12"/>
        <v>138.76550091334661</v>
      </c>
      <c r="D521">
        <f t="shared" si="13"/>
        <v>1.7295345848350006</v>
      </c>
      <c r="E521" s="1">
        <f t="shared" si="14"/>
        <v>137.52607990371845</v>
      </c>
    </row>
    <row r="522" spans="1:5" x14ac:dyDescent="0.3">
      <c r="A522">
        <v>69</v>
      </c>
      <c r="B522" s="1">
        <v>150.95035799999999</v>
      </c>
      <c r="C522">
        <f t="shared" si="12"/>
        <v>141.54056774836346</v>
      </c>
      <c r="D522">
        <f t="shared" si="13"/>
        <v>1.9386410348713694</v>
      </c>
      <c r="E522" s="1">
        <f t="shared" si="14"/>
        <v>140.49503549818161</v>
      </c>
    </row>
    <row r="523" spans="1:5" x14ac:dyDescent="0.3">
      <c r="A523">
        <v>70</v>
      </c>
      <c r="B523" s="1">
        <v>154.44465499999998</v>
      </c>
      <c r="C523">
        <f t="shared" si="12"/>
        <v>144.57575340491135</v>
      </c>
      <c r="D523">
        <f t="shared" si="13"/>
        <v>2.1579499592066749</v>
      </c>
      <c r="E523" s="1">
        <f t="shared" si="14"/>
        <v>143.47920878323484</v>
      </c>
    </row>
    <row r="524" spans="1:5" x14ac:dyDescent="0.3">
      <c r="A524">
        <v>71</v>
      </c>
      <c r="B524" s="1">
        <v>146.39641799999998</v>
      </c>
      <c r="C524">
        <f t="shared" si="12"/>
        <v>146.6999748277062</v>
      </c>
      <c r="D524">
        <f t="shared" si="13"/>
        <v>2.1512042519243093</v>
      </c>
      <c r="E524" s="1">
        <f t="shared" si="14"/>
        <v>146.73370336411801</v>
      </c>
    </row>
    <row r="525" spans="1:5" ht="15" thickBot="1" x14ac:dyDescent="0.35">
      <c r="A525">
        <v>72</v>
      </c>
      <c r="B525" s="1">
        <v>161.608788</v>
      </c>
      <c r="C525">
        <f t="shared" si="12"/>
        <v>150.12693997166747</v>
      </c>
      <c r="D525">
        <f t="shared" si="13"/>
        <v>2.4063564303317015</v>
      </c>
      <c r="E525" s="1">
        <f t="shared" si="14"/>
        <v>148.8511790796305</v>
      </c>
    </row>
    <row r="526" spans="1:5" ht="15" thickBot="1" x14ac:dyDescent="0.35">
      <c r="A526" s="2">
        <v>73</v>
      </c>
      <c r="B526" s="3"/>
      <c r="C526" s="3"/>
      <c r="D526" s="3"/>
      <c r="E526" s="7">
        <f>C525+D525</f>
        <v>152.53329640199917</v>
      </c>
    </row>
    <row r="528" spans="1:5" x14ac:dyDescent="0.3">
      <c r="A528" t="s">
        <v>18</v>
      </c>
    </row>
    <row r="529" spans="1:7" x14ac:dyDescent="0.3">
      <c r="A529" t="s">
        <v>19</v>
      </c>
      <c r="B529" t="s">
        <v>1</v>
      </c>
      <c r="C529" t="s">
        <v>2</v>
      </c>
      <c r="D529" t="s">
        <v>16</v>
      </c>
      <c r="E529" t="s">
        <v>17</v>
      </c>
      <c r="F529" t="s">
        <v>20</v>
      </c>
      <c r="G529" t="s">
        <v>8</v>
      </c>
    </row>
    <row r="530" spans="1:7" x14ac:dyDescent="0.3">
      <c r="B530">
        <v>0</v>
      </c>
      <c r="D530" s="1">
        <f>AVERAGE(C531:C542)</f>
        <v>102.52432499999999</v>
      </c>
      <c r="E530">
        <f>(AVERAGE(C543:C554)-AVERAGE(C531:C542))/12</f>
        <v>0.98291249999999997</v>
      </c>
    </row>
    <row r="531" spans="1:7" x14ac:dyDescent="0.3">
      <c r="A531">
        <v>1</v>
      </c>
      <c r="B531">
        <v>1</v>
      </c>
      <c r="C531" s="1">
        <v>74.071799999999996</v>
      </c>
      <c r="D531">
        <f>0.2*(C531-F531)+0.8*(D530+E530)</f>
        <v>103.310655</v>
      </c>
      <c r="E531">
        <f>0.1*(D531-D530)+0.9*E530</f>
        <v>0.96325425000000076</v>
      </c>
      <c r="F531">
        <f>C531-(D$530+(A531-1)*(E$530/2))</f>
        <v>-28.452524999999994</v>
      </c>
      <c r="G531" s="1">
        <f>D530+E530+F531</f>
        <v>75.054712499999994</v>
      </c>
    </row>
    <row r="532" spans="1:7" x14ac:dyDescent="0.3">
      <c r="A532">
        <v>2</v>
      </c>
      <c r="B532">
        <v>2</v>
      </c>
      <c r="C532" s="1">
        <v>73.833200000000005</v>
      </c>
      <c r="D532">
        <f t="shared" ref="D532:D542" si="15">0.2*(C532-F532)+0.8*(D531+E531)</f>
        <v>104.02228365000001</v>
      </c>
      <c r="E532">
        <f t="shared" ref="E532:E542" si="16">0.1*(D532-D531)+0.9*E531</f>
        <v>0.93809169000000159</v>
      </c>
      <c r="F532">
        <f t="shared" ref="F532:F542" si="17">C532-(D$530+(A532-1)*(E$530/2))</f>
        <v>-29.182581249999984</v>
      </c>
      <c r="G532" s="1">
        <f t="shared" ref="G532:G542" si="18">D531+E531+F532</f>
        <v>75.091328000000019</v>
      </c>
    </row>
    <row r="533" spans="1:7" x14ac:dyDescent="0.3">
      <c r="A533">
        <v>3</v>
      </c>
      <c r="B533">
        <v>3</v>
      </c>
      <c r="C533" s="1">
        <v>93.944499999999991</v>
      </c>
      <c r="D533">
        <f t="shared" si="15"/>
        <v>104.66974777200002</v>
      </c>
      <c r="E533">
        <f t="shared" si="16"/>
        <v>0.90902893320000311</v>
      </c>
      <c r="F533">
        <f t="shared" si="17"/>
        <v>-9.5627374999999972</v>
      </c>
      <c r="G533" s="1">
        <f t="shared" si="18"/>
        <v>95.397637840000016</v>
      </c>
    </row>
    <row r="534" spans="1:7" x14ac:dyDescent="0.3">
      <c r="A534">
        <v>4</v>
      </c>
      <c r="B534">
        <v>4</v>
      </c>
      <c r="C534" s="1">
        <v>105.28649999999999</v>
      </c>
      <c r="D534">
        <f t="shared" si="15"/>
        <v>105.26276011416003</v>
      </c>
      <c r="E534">
        <f t="shared" si="16"/>
        <v>0.87742727409600363</v>
      </c>
      <c r="F534">
        <f t="shared" si="17"/>
        <v>1.2878062500000027</v>
      </c>
      <c r="G534" s="1">
        <f t="shared" si="18"/>
        <v>106.86658295520003</v>
      </c>
    </row>
    <row r="535" spans="1:7" x14ac:dyDescent="0.3">
      <c r="A535">
        <v>5</v>
      </c>
      <c r="B535">
        <v>5</v>
      </c>
      <c r="C535" s="1">
        <v>102.3738</v>
      </c>
      <c r="D535">
        <f t="shared" si="15"/>
        <v>105.81017991060483</v>
      </c>
      <c r="E535">
        <f t="shared" si="16"/>
        <v>0.84442652633088322</v>
      </c>
      <c r="F535">
        <f t="shared" si="17"/>
        <v>-2.1163499999999829</v>
      </c>
      <c r="G535" s="1">
        <f t="shared" si="18"/>
        <v>104.02383738825606</v>
      </c>
    </row>
    <row r="536" spans="1:7" x14ac:dyDescent="0.3">
      <c r="A536">
        <v>6</v>
      </c>
      <c r="B536">
        <v>6</v>
      </c>
      <c r="C536" s="1">
        <v>110.35260000000001</v>
      </c>
      <c r="D536">
        <f t="shared" si="15"/>
        <v>106.32000639954856</v>
      </c>
      <c r="E536">
        <f t="shared" si="16"/>
        <v>0.81096652259216795</v>
      </c>
      <c r="F536">
        <f t="shared" si="17"/>
        <v>5.3709937500000251</v>
      </c>
      <c r="G536" s="1">
        <f t="shared" si="18"/>
        <v>112.02560018693573</v>
      </c>
    </row>
    <row r="537" spans="1:7" x14ac:dyDescent="0.3">
      <c r="A537">
        <v>7</v>
      </c>
      <c r="B537">
        <v>7</v>
      </c>
      <c r="C537" s="1">
        <v>106.89840000000001</v>
      </c>
      <c r="D537">
        <f t="shared" si="15"/>
        <v>106.79939083771258</v>
      </c>
      <c r="E537">
        <f t="shared" si="16"/>
        <v>0.77780831414935303</v>
      </c>
      <c r="F537">
        <f t="shared" si="17"/>
        <v>1.4253375000000119</v>
      </c>
      <c r="G537" s="1">
        <f t="shared" si="18"/>
        <v>108.55631042214074</v>
      </c>
    </row>
    <row r="538" spans="1:7" x14ac:dyDescent="0.3">
      <c r="A538">
        <v>8</v>
      </c>
      <c r="B538">
        <v>8</v>
      </c>
      <c r="C538" s="1">
        <v>116.49419999999999</v>
      </c>
      <c r="D538">
        <f t="shared" si="15"/>
        <v>107.25466307148955</v>
      </c>
      <c r="E538">
        <f t="shared" si="16"/>
        <v>0.74555470611211438</v>
      </c>
      <c r="F538">
        <f t="shared" si="17"/>
        <v>10.529681249999996</v>
      </c>
      <c r="G538" s="1">
        <f t="shared" si="18"/>
        <v>118.10688040186193</v>
      </c>
    </row>
    <row r="539" spans="1:7" x14ac:dyDescent="0.3">
      <c r="A539">
        <v>9</v>
      </c>
      <c r="B539">
        <v>9</v>
      </c>
      <c r="C539" s="1">
        <v>108.5436</v>
      </c>
      <c r="D539">
        <f t="shared" si="15"/>
        <v>107.69136922208133</v>
      </c>
      <c r="E539">
        <f t="shared" si="16"/>
        <v>0.71466985056008192</v>
      </c>
      <c r="F539">
        <f t="shared" si="17"/>
        <v>2.0876250000000027</v>
      </c>
      <c r="G539" s="1">
        <f t="shared" si="18"/>
        <v>110.08784277760167</v>
      </c>
    </row>
    <row r="540" spans="1:7" x14ac:dyDescent="0.3">
      <c r="A540">
        <v>10</v>
      </c>
      <c r="B540">
        <v>10</v>
      </c>
      <c r="C540" s="1">
        <v>115.26570000000001</v>
      </c>
      <c r="D540">
        <f t="shared" si="15"/>
        <v>108.11431750811315</v>
      </c>
      <c r="E540">
        <f t="shared" si="16"/>
        <v>0.68549769410725492</v>
      </c>
      <c r="F540">
        <f t="shared" si="17"/>
        <v>8.3182687500000156</v>
      </c>
      <c r="G540" s="1">
        <f t="shared" si="18"/>
        <v>116.72430782264144</v>
      </c>
    </row>
    <row r="541" spans="1:7" x14ac:dyDescent="0.3">
      <c r="A541">
        <v>11</v>
      </c>
      <c r="B541">
        <v>11</v>
      </c>
      <c r="C541" s="1">
        <v>108.5154</v>
      </c>
      <c r="D541">
        <f t="shared" si="15"/>
        <v>108.52762966177633</v>
      </c>
      <c r="E541">
        <f t="shared" si="16"/>
        <v>0.65827914006284793</v>
      </c>
      <c r="F541">
        <f t="shared" si="17"/>
        <v>1.0765125000000069</v>
      </c>
      <c r="G541" s="1">
        <f t="shared" si="18"/>
        <v>109.87632770222041</v>
      </c>
    </row>
    <row r="542" spans="1:7" x14ac:dyDescent="0.3">
      <c r="A542">
        <v>12</v>
      </c>
      <c r="B542">
        <v>12</v>
      </c>
      <c r="C542" s="1">
        <v>114.7122</v>
      </c>
      <c r="D542">
        <f t="shared" si="15"/>
        <v>108.93479579147134</v>
      </c>
      <c r="E542">
        <f t="shared" si="16"/>
        <v>0.63316783902606455</v>
      </c>
      <c r="F542">
        <f t="shared" si="17"/>
        <v>6.7818562500000041</v>
      </c>
      <c r="G542" s="1">
        <f t="shared" si="18"/>
        <v>115.96776505183918</v>
      </c>
    </row>
    <row r="543" spans="1:7" x14ac:dyDescent="0.3">
      <c r="A543">
        <v>1</v>
      </c>
      <c r="B543">
        <v>13</v>
      </c>
      <c r="C543" s="1">
        <v>88.09020000000001</v>
      </c>
      <c r="D543">
        <f>0.2*(C543-F531)+0.8*(D542+E542)</f>
        <v>110.96291590439793</v>
      </c>
      <c r="E543">
        <f>0.1*(D543-D542)+0.9*E542</f>
        <v>0.77266306641611682</v>
      </c>
      <c r="F543">
        <f>0.1*(C543-D543)+0.9*F531</f>
        <v>-27.894544090439791</v>
      </c>
      <c r="G543" s="1">
        <f>D542+E542+F531</f>
        <v>81.115438630497408</v>
      </c>
    </row>
    <row r="544" spans="1:7" x14ac:dyDescent="0.3">
      <c r="A544">
        <v>2</v>
      </c>
      <c r="B544">
        <v>14</v>
      </c>
      <c r="C544" s="1">
        <v>90.045099999999991</v>
      </c>
      <c r="D544">
        <f t="shared" ref="D544:D602" si="19">0.2*(C544-F532)+0.8*(D543+E543)</f>
        <v>113.23399942665124</v>
      </c>
      <c r="E544">
        <f t="shared" ref="E544:E602" si="20">0.1*(D544-D543)+0.9*E543</f>
        <v>0.92250511199983576</v>
      </c>
      <c r="F544">
        <f t="shared" ref="F544:F602" si="21">0.1*(C544-D544)+0.9*F532</f>
        <v>-28.58321306766511</v>
      </c>
      <c r="G544" s="1">
        <f t="shared" ref="G544:G603" si="22">D543+E543+F532</f>
        <v>82.552997720814062</v>
      </c>
    </row>
    <row r="545" spans="1:7" x14ac:dyDescent="0.3">
      <c r="A545">
        <v>3</v>
      </c>
      <c r="B545">
        <v>15</v>
      </c>
      <c r="C545" s="1">
        <v>112.2009</v>
      </c>
      <c r="D545">
        <f t="shared" si="19"/>
        <v>115.67793113092087</v>
      </c>
      <c r="E545">
        <f t="shared" si="20"/>
        <v>1.0746477712268152</v>
      </c>
      <c r="F545">
        <f t="shared" si="21"/>
        <v>-8.9541668630920839</v>
      </c>
      <c r="G545" s="1">
        <f t="shared" si="22"/>
        <v>104.59376703865108</v>
      </c>
    </row>
    <row r="546" spans="1:7" x14ac:dyDescent="0.3">
      <c r="A546">
        <v>4</v>
      </c>
      <c r="B546">
        <v>16</v>
      </c>
      <c r="C546" s="1">
        <v>114.10980000000001</v>
      </c>
      <c r="D546">
        <f t="shared" si="19"/>
        <v>115.96646187171817</v>
      </c>
      <c r="E546">
        <f t="shared" si="20"/>
        <v>0.99603606818386359</v>
      </c>
      <c r="F546">
        <f t="shared" si="21"/>
        <v>0.97335943782818646</v>
      </c>
      <c r="G546" s="1">
        <f t="shared" si="22"/>
        <v>118.04038515214769</v>
      </c>
    </row>
    <row r="547" spans="1:7" x14ac:dyDescent="0.3">
      <c r="A547">
        <v>5</v>
      </c>
      <c r="B547">
        <v>17</v>
      </c>
      <c r="C547" s="1">
        <v>119.52360000000002</v>
      </c>
      <c r="D547">
        <f t="shared" si="19"/>
        <v>117.89798835192164</v>
      </c>
      <c r="E547">
        <f t="shared" si="20"/>
        <v>1.0895851093858246</v>
      </c>
      <c r="F547">
        <f t="shared" si="21"/>
        <v>-1.7421538351921471</v>
      </c>
      <c r="G547" s="1">
        <f t="shared" si="22"/>
        <v>114.84614793990205</v>
      </c>
    </row>
    <row r="548" spans="1:7" x14ac:dyDescent="0.3">
      <c r="A548">
        <v>6</v>
      </c>
      <c r="B548">
        <v>18</v>
      </c>
      <c r="C548" s="1">
        <v>113.1075</v>
      </c>
      <c r="D548">
        <f t="shared" si="19"/>
        <v>116.73736001904598</v>
      </c>
      <c r="E548">
        <f t="shared" si="20"/>
        <v>0.86456376515967615</v>
      </c>
      <c r="F548">
        <f t="shared" si="21"/>
        <v>4.4709083730954253</v>
      </c>
      <c r="G548" s="1">
        <f t="shared" si="22"/>
        <v>124.35856721130749</v>
      </c>
    </row>
    <row r="549" spans="1:7" x14ac:dyDescent="0.3">
      <c r="A549">
        <v>7</v>
      </c>
      <c r="B549">
        <v>19</v>
      </c>
      <c r="C549" s="1">
        <v>115.48350000000001</v>
      </c>
      <c r="D549">
        <f t="shared" si="19"/>
        <v>116.89317152736453</v>
      </c>
      <c r="E549">
        <f t="shared" si="20"/>
        <v>0.7936885394755635</v>
      </c>
      <c r="F549">
        <f t="shared" si="21"/>
        <v>1.1418365972635585</v>
      </c>
      <c r="G549" s="1">
        <f t="shared" si="22"/>
        <v>119.02726128420566</v>
      </c>
    </row>
    <row r="550" spans="1:7" x14ac:dyDescent="0.3">
      <c r="A550">
        <v>8</v>
      </c>
      <c r="B550">
        <v>20</v>
      </c>
      <c r="C550" s="1">
        <v>118.89359999999999</v>
      </c>
      <c r="D550">
        <f t="shared" si="19"/>
        <v>115.82227180347209</v>
      </c>
      <c r="E550">
        <f t="shared" si="20"/>
        <v>0.60722971313876339</v>
      </c>
      <c r="F550">
        <f t="shared" si="21"/>
        <v>9.7838459446527857</v>
      </c>
      <c r="G550" s="1">
        <f t="shared" si="22"/>
        <v>128.21654131684011</v>
      </c>
    </row>
    <row r="551" spans="1:7" x14ac:dyDescent="0.3">
      <c r="A551">
        <v>9</v>
      </c>
      <c r="B551">
        <v>21</v>
      </c>
      <c r="C551" s="1">
        <v>118.0296</v>
      </c>
      <c r="D551">
        <f t="shared" si="19"/>
        <v>116.33199621328869</v>
      </c>
      <c r="E551">
        <f t="shared" si="20"/>
        <v>0.59747918280654699</v>
      </c>
      <c r="F551">
        <f t="shared" si="21"/>
        <v>2.0486228786711336</v>
      </c>
      <c r="G551" s="1">
        <f t="shared" si="22"/>
        <v>118.51712651661086</v>
      </c>
    </row>
    <row r="552" spans="1:7" x14ac:dyDescent="0.3">
      <c r="A552">
        <v>10</v>
      </c>
      <c r="B552">
        <v>22</v>
      </c>
      <c r="C552" s="1">
        <v>125.03699999999999</v>
      </c>
      <c r="D552">
        <f t="shared" si="19"/>
        <v>116.8873265668762</v>
      </c>
      <c r="E552">
        <f t="shared" si="20"/>
        <v>0.59326429988464302</v>
      </c>
      <c r="F552">
        <f t="shared" si="21"/>
        <v>8.3014092183123935</v>
      </c>
      <c r="G552" s="1">
        <f t="shared" si="22"/>
        <v>125.24774414609526</v>
      </c>
    </row>
    <row r="553" spans="1:7" x14ac:dyDescent="0.3">
      <c r="A553">
        <v>11</v>
      </c>
      <c r="B553">
        <v>23</v>
      </c>
      <c r="C553" s="1">
        <v>115.7792</v>
      </c>
      <c r="D553">
        <f t="shared" si="19"/>
        <v>116.92501019340868</v>
      </c>
      <c r="E553">
        <f t="shared" si="20"/>
        <v>0.53770623254942718</v>
      </c>
      <c r="F553">
        <f t="shared" si="21"/>
        <v>0.85428023065913838</v>
      </c>
      <c r="G553" s="1">
        <f t="shared" si="22"/>
        <v>118.55710336676084</v>
      </c>
    </row>
    <row r="554" spans="1:7" x14ac:dyDescent="0.3">
      <c r="A554">
        <v>12</v>
      </c>
      <c r="B554">
        <v>24</v>
      </c>
      <c r="C554" s="1">
        <v>141.53129999999999</v>
      </c>
      <c r="D554">
        <f t="shared" si="19"/>
        <v>120.92006189076649</v>
      </c>
      <c r="E554">
        <f t="shared" si="20"/>
        <v>0.88344077903026541</v>
      </c>
      <c r="F554">
        <f t="shared" si="21"/>
        <v>8.1647944359233531</v>
      </c>
      <c r="G554" s="1">
        <f t="shared" si="22"/>
        <v>124.24457267595811</v>
      </c>
    </row>
    <row r="555" spans="1:7" x14ac:dyDescent="0.3">
      <c r="A555">
        <v>1</v>
      </c>
      <c r="B555">
        <v>25</v>
      </c>
      <c r="C555" s="1">
        <v>112.37260000000001</v>
      </c>
      <c r="D555">
        <f t="shared" si="19"/>
        <v>125.49623095392536</v>
      </c>
      <c r="E555">
        <f t="shared" si="20"/>
        <v>1.252713607443126</v>
      </c>
      <c r="F555">
        <f t="shared" si="21"/>
        <v>-26.417452776788345</v>
      </c>
      <c r="G555" s="1">
        <f t="shared" si="22"/>
        <v>93.908958579356963</v>
      </c>
    </row>
    <row r="556" spans="1:7" x14ac:dyDescent="0.3">
      <c r="A556">
        <v>2</v>
      </c>
      <c r="B556">
        <v>26</v>
      </c>
      <c r="C556" s="1">
        <v>117.22860000000001</v>
      </c>
      <c r="D556">
        <f t="shared" si="19"/>
        <v>130.56151826262783</v>
      </c>
      <c r="E556">
        <f t="shared" si="20"/>
        <v>1.6339709775690601</v>
      </c>
      <c r="F556">
        <f t="shared" si="21"/>
        <v>-27.058183587161381</v>
      </c>
      <c r="G556" s="1">
        <f t="shared" si="22"/>
        <v>98.165731493703376</v>
      </c>
    </row>
    <row r="557" spans="1:7" x14ac:dyDescent="0.3">
      <c r="A557">
        <v>3</v>
      </c>
      <c r="B557">
        <v>27</v>
      </c>
      <c r="C557" s="1">
        <v>140.41170000000002</v>
      </c>
      <c r="D557">
        <f t="shared" si="19"/>
        <v>135.62956476477592</v>
      </c>
      <c r="E557">
        <f t="shared" si="20"/>
        <v>1.9773785300269635</v>
      </c>
      <c r="F557">
        <f t="shared" si="21"/>
        <v>-7.5805366532604657</v>
      </c>
      <c r="G557" s="1">
        <f t="shared" si="22"/>
        <v>123.24132237710479</v>
      </c>
    </row>
    <row r="558" spans="1:7" x14ac:dyDescent="0.3">
      <c r="A558">
        <v>4</v>
      </c>
      <c r="B558">
        <v>28</v>
      </c>
      <c r="C558" s="1">
        <v>137.87730000000002</v>
      </c>
      <c r="D558">
        <f t="shared" si="19"/>
        <v>137.46634274827667</v>
      </c>
      <c r="E558">
        <f t="shared" si="20"/>
        <v>1.9633184753743425</v>
      </c>
      <c r="F558">
        <f t="shared" si="21"/>
        <v>0.91711921921770245</v>
      </c>
      <c r="G558" s="1">
        <f t="shared" si="22"/>
        <v>138.58030273263105</v>
      </c>
    </row>
    <row r="559" spans="1:7" x14ac:dyDescent="0.3">
      <c r="A559">
        <v>5</v>
      </c>
      <c r="B559">
        <v>29</v>
      </c>
      <c r="C559" s="1">
        <v>139.76760000000002</v>
      </c>
      <c r="D559">
        <f t="shared" si="19"/>
        <v>139.84567974595925</v>
      </c>
      <c r="E559">
        <f t="shared" si="20"/>
        <v>2.0049203276051655</v>
      </c>
      <c r="F559">
        <f t="shared" si="21"/>
        <v>-1.5757464262688554</v>
      </c>
      <c r="G559" s="1">
        <f t="shared" si="22"/>
        <v>137.68750738845887</v>
      </c>
    </row>
    <row r="560" spans="1:7" x14ac:dyDescent="0.3">
      <c r="A560">
        <v>6</v>
      </c>
      <c r="B560">
        <v>30</v>
      </c>
      <c r="C560" s="1">
        <v>136.12010000000001</v>
      </c>
      <c r="D560">
        <f t="shared" si="19"/>
        <v>139.81031838423246</v>
      </c>
      <c r="E560">
        <f t="shared" si="20"/>
        <v>1.8008921586719706</v>
      </c>
      <c r="F560">
        <f t="shared" si="21"/>
        <v>3.6547956973626374</v>
      </c>
      <c r="G560" s="1">
        <f t="shared" si="22"/>
        <v>146.32150844665983</v>
      </c>
    </row>
    <row r="561" spans="1:7" x14ac:dyDescent="0.3">
      <c r="A561">
        <v>7</v>
      </c>
      <c r="B561">
        <v>31</v>
      </c>
      <c r="C561" s="1">
        <v>141.70859999999999</v>
      </c>
      <c r="D561">
        <f t="shared" si="19"/>
        <v>141.40232111487083</v>
      </c>
      <c r="E561">
        <f t="shared" si="20"/>
        <v>1.7800032158686108</v>
      </c>
      <c r="F561">
        <f t="shared" si="21"/>
        <v>1.0582808260501186</v>
      </c>
      <c r="G561" s="1">
        <f t="shared" si="22"/>
        <v>142.75304714016798</v>
      </c>
    </row>
    <row r="562" spans="1:7" x14ac:dyDescent="0.3">
      <c r="A562">
        <v>8</v>
      </c>
      <c r="B562">
        <v>32</v>
      </c>
      <c r="C562" s="1">
        <v>145.6455</v>
      </c>
      <c r="D562">
        <f t="shared" si="19"/>
        <v>141.71819027566102</v>
      </c>
      <c r="E562">
        <f t="shared" si="20"/>
        <v>1.6335898103607682</v>
      </c>
      <c r="F562">
        <f t="shared" si="21"/>
        <v>9.1981923226214057</v>
      </c>
      <c r="G562" s="1">
        <f t="shared" si="22"/>
        <v>152.96617027539224</v>
      </c>
    </row>
    <row r="563" spans="1:7" x14ac:dyDescent="0.3">
      <c r="A563">
        <v>9</v>
      </c>
      <c r="B563">
        <v>33</v>
      </c>
      <c r="C563" s="1">
        <v>149.07599999999999</v>
      </c>
      <c r="D563">
        <f t="shared" si="19"/>
        <v>144.08689949308319</v>
      </c>
      <c r="E563">
        <f t="shared" si="20"/>
        <v>1.7071017510669093</v>
      </c>
      <c r="F563">
        <f t="shared" si="21"/>
        <v>2.3426706414957001</v>
      </c>
      <c r="G563" s="1">
        <f t="shared" si="22"/>
        <v>145.40040296469292</v>
      </c>
    </row>
    <row r="564" spans="1:7" x14ac:dyDescent="0.3">
      <c r="A564">
        <v>10</v>
      </c>
      <c r="B564">
        <v>34</v>
      </c>
      <c r="C564" s="1">
        <v>155.33800000000002</v>
      </c>
      <c r="D564">
        <f t="shared" si="19"/>
        <v>146.04251915165761</v>
      </c>
      <c r="E564">
        <f t="shared" si="20"/>
        <v>1.7319535418176606</v>
      </c>
      <c r="F564">
        <f t="shared" si="21"/>
        <v>8.400816381315396</v>
      </c>
      <c r="G564" s="1">
        <f t="shared" si="22"/>
        <v>154.0954104624625</v>
      </c>
    </row>
    <row r="565" spans="1:7" x14ac:dyDescent="0.3">
      <c r="A565">
        <v>11</v>
      </c>
      <c r="B565">
        <v>35</v>
      </c>
      <c r="C565" s="1">
        <v>139.61760000000001</v>
      </c>
      <c r="D565">
        <f t="shared" si="19"/>
        <v>145.9722421086484</v>
      </c>
      <c r="E565">
        <f t="shared" si="20"/>
        <v>1.5517304833349732</v>
      </c>
      <c r="F565">
        <f t="shared" si="21"/>
        <v>0.13338799672838542</v>
      </c>
      <c r="G565" s="1">
        <f t="shared" si="22"/>
        <v>148.6287529241344</v>
      </c>
    </row>
    <row r="566" spans="1:7" x14ac:dyDescent="0.3">
      <c r="A566">
        <v>12</v>
      </c>
      <c r="B566">
        <v>36</v>
      </c>
      <c r="C566" s="1">
        <v>155.08350000000002</v>
      </c>
      <c r="D566">
        <f t="shared" si="19"/>
        <v>147.40291918640204</v>
      </c>
      <c r="E566">
        <f t="shared" si="20"/>
        <v>1.5396251427768404</v>
      </c>
      <c r="F566">
        <f t="shared" si="21"/>
        <v>8.1163730736908146</v>
      </c>
      <c r="G566" s="1">
        <f t="shared" si="22"/>
        <v>155.68876702790672</v>
      </c>
    </row>
    <row r="567" spans="1:7" x14ac:dyDescent="0.3">
      <c r="A567">
        <v>1</v>
      </c>
      <c r="B567">
        <v>37</v>
      </c>
      <c r="C567" s="1">
        <v>114.4044</v>
      </c>
      <c r="D567">
        <f t="shared" si="19"/>
        <v>147.31840601870078</v>
      </c>
      <c r="E567">
        <f t="shared" si="20"/>
        <v>1.3772113117290303</v>
      </c>
      <c r="F567">
        <f t="shared" si="21"/>
        <v>-27.067108100979592</v>
      </c>
      <c r="G567" s="1">
        <f t="shared" si="22"/>
        <v>122.52509155239053</v>
      </c>
    </row>
    <row r="568" spans="1:7" x14ac:dyDescent="0.3">
      <c r="A568">
        <v>2</v>
      </c>
      <c r="B568">
        <v>38</v>
      </c>
      <c r="C568" s="1">
        <v>118.09</v>
      </c>
      <c r="D568">
        <f t="shared" si="19"/>
        <v>147.98613058177614</v>
      </c>
      <c r="E568">
        <f t="shared" si="20"/>
        <v>1.3062626368636627</v>
      </c>
      <c r="F568">
        <f t="shared" si="21"/>
        <v>-27.341978286622858</v>
      </c>
      <c r="G568" s="1">
        <f t="shared" si="22"/>
        <v>121.63743374326845</v>
      </c>
    </row>
    <row r="569" spans="1:7" x14ac:dyDescent="0.3">
      <c r="A569">
        <v>3</v>
      </c>
      <c r="B569">
        <v>39</v>
      </c>
      <c r="C569" s="1">
        <v>133.00640000000001</v>
      </c>
      <c r="D569">
        <f t="shared" si="19"/>
        <v>147.55130190556395</v>
      </c>
      <c r="E569">
        <f t="shared" si="20"/>
        <v>1.1321535055560774</v>
      </c>
      <c r="F569">
        <f t="shared" si="21"/>
        <v>-8.2769731784908132</v>
      </c>
      <c r="G569" s="1">
        <f t="shared" si="22"/>
        <v>141.71185656537935</v>
      </c>
    </row>
    <row r="570" spans="1:7" x14ac:dyDescent="0.3">
      <c r="A570">
        <v>4</v>
      </c>
      <c r="B570">
        <v>40</v>
      </c>
      <c r="C570" s="1">
        <v>134.12519999999998</v>
      </c>
      <c r="D570">
        <f t="shared" si="19"/>
        <v>145.58838048505248</v>
      </c>
      <c r="E570">
        <f t="shared" si="20"/>
        <v>0.82264601294932338</v>
      </c>
      <c r="F570">
        <f t="shared" si="21"/>
        <v>-0.32091075120931822</v>
      </c>
      <c r="G570" s="1">
        <f t="shared" si="22"/>
        <v>149.60057463033775</v>
      </c>
    </row>
    <row r="571" spans="1:7" x14ac:dyDescent="0.3">
      <c r="A571">
        <v>5</v>
      </c>
      <c r="B571">
        <v>41</v>
      </c>
      <c r="C571" s="1">
        <v>137.06100000000001</v>
      </c>
      <c r="D571">
        <f t="shared" si="19"/>
        <v>144.85617048365523</v>
      </c>
      <c r="E571">
        <f t="shared" si="20"/>
        <v>0.66716041151466621</v>
      </c>
      <c r="F571">
        <f t="shared" si="21"/>
        <v>-2.1976888320074925</v>
      </c>
      <c r="G571" s="1">
        <f t="shared" si="22"/>
        <v>144.83528007173294</v>
      </c>
    </row>
    <row r="572" spans="1:7" x14ac:dyDescent="0.3">
      <c r="A572">
        <v>6</v>
      </c>
      <c r="B572">
        <v>42</v>
      </c>
      <c r="C572" s="1">
        <v>136.86509999999998</v>
      </c>
      <c r="D572">
        <f t="shared" si="19"/>
        <v>143.0607255766634</v>
      </c>
      <c r="E572">
        <f t="shared" si="20"/>
        <v>0.42089987966401637</v>
      </c>
      <c r="F572">
        <f t="shared" si="21"/>
        <v>2.6697535699600321</v>
      </c>
      <c r="G572" s="1">
        <f t="shared" si="22"/>
        <v>149.17812659253252</v>
      </c>
    </row>
    <row r="573" spans="1:7" x14ac:dyDescent="0.3">
      <c r="A573">
        <v>7</v>
      </c>
      <c r="B573">
        <v>43</v>
      </c>
      <c r="C573" s="1">
        <v>143.02610000000001</v>
      </c>
      <c r="D573">
        <f t="shared" si="19"/>
        <v>143.17886419985192</v>
      </c>
      <c r="E573">
        <f t="shared" si="20"/>
        <v>0.39062375401646615</v>
      </c>
      <c r="F573">
        <f t="shared" si="21"/>
        <v>0.93717632345991664</v>
      </c>
      <c r="G573" s="1">
        <f t="shared" si="22"/>
        <v>144.53990628237753</v>
      </c>
    </row>
    <row r="574" spans="1:7" x14ac:dyDescent="0.3">
      <c r="A574">
        <v>8</v>
      </c>
      <c r="B574">
        <v>44</v>
      </c>
      <c r="C574" s="1">
        <v>142.70820000000001</v>
      </c>
      <c r="D574">
        <f t="shared" si="19"/>
        <v>141.55759189857045</v>
      </c>
      <c r="E574">
        <f t="shared" si="20"/>
        <v>0.18943414848667306</v>
      </c>
      <c r="F574">
        <f t="shared" si="21"/>
        <v>8.3934339005022203</v>
      </c>
      <c r="G574" s="1">
        <f t="shared" si="22"/>
        <v>152.76768027648978</v>
      </c>
    </row>
    <row r="575" spans="1:7" x14ac:dyDescent="0.3">
      <c r="A575">
        <v>9</v>
      </c>
      <c r="B575">
        <v>45</v>
      </c>
      <c r="C575" s="1">
        <v>142.25309999999999</v>
      </c>
      <c r="D575">
        <f t="shared" si="19"/>
        <v>141.37970670934658</v>
      </c>
      <c r="E575">
        <f t="shared" si="20"/>
        <v>0.15270221471561857</v>
      </c>
      <c r="F575">
        <f t="shared" si="21"/>
        <v>2.1957429064114713</v>
      </c>
      <c r="G575" s="1">
        <f t="shared" si="22"/>
        <v>144.08969668855281</v>
      </c>
    </row>
    <row r="576" spans="1:7" x14ac:dyDescent="0.3">
      <c r="A576">
        <v>10</v>
      </c>
      <c r="B576">
        <v>46</v>
      </c>
      <c r="C576" s="1">
        <v>151.35120000000001</v>
      </c>
      <c r="D576">
        <f t="shared" si="19"/>
        <v>141.81600386298669</v>
      </c>
      <c r="E576">
        <f t="shared" si="20"/>
        <v>0.18106170860806792</v>
      </c>
      <c r="F576">
        <f t="shared" si="21"/>
        <v>8.5142543568851892</v>
      </c>
      <c r="G576" s="1">
        <f t="shared" si="22"/>
        <v>149.93322530537759</v>
      </c>
    </row>
    <row r="577" spans="1:7" x14ac:dyDescent="0.3">
      <c r="A577">
        <v>11</v>
      </c>
      <c r="B577">
        <v>47</v>
      </c>
      <c r="C577" s="1">
        <v>139.3364</v>
      </c>
      <c r="D577">
        <f t="shared" si="19"/>
        <v>141.43825485793013</v>
      </c>
      <c r="E577">
        <f t="shared" si="20"/>
        <v>0.12518063724160539</v>
      </c>
      <c r="F577">
        <f t="shared" si="21"/>
        <v>-9.0136288737466666E-2</v>
      </c>
      <c r="G577" s="1">
        <f t="shared" si="22"/>
        <v>142.13045356832313</v>
      </c>
    </row>
    <row r="578" spans="1:7" x14ac:dyDescent="0.3">
      <c r="A578">
        <v>12</v>
      </c>
      <c r="B578">
        <v>48</v>
      </c>
      <c r="C578" s="1">
        <v>147.84739999999999</v>
      </c>
      <c r="D578">
        <f t="shared" si="19"/>
        <v>141.19695378139923</v>
      </c>
      <c r="E578">
        <f t="shared" si="20"/>
        <v>8.8532465864354606E-2</v>
      </c>
      <c r="F578">
        <f t="shared" si="21"/>
        <v>7.9697803881818094</v>
      </c>
      <c r="G578" s="1">
        <f t="shared" si="22"/>
        <v>149.67980856886257</v>
      </c>
    </row>
    <row r="579" spans="1:7" x14ac:dyDescent="0.3">
      <c r="A579">
        <v>1</v>
      </c>
      <c r="B579">
        <v>49</v>
      </c>
      <c r="C579" s="1">
        <v>111.66210000000001</v>
      </c>
      <c r="D579">
        <f t="shared" si="19"/>
        <v>140.77423061800678</v>
      </c>
      <c r="E579">
        <f t="shared" si="20"/>
        <v>3.7406902938674387E-2</v>
      </c>
      <c r="F579">
        <f t="shared" si="21"/>
        <v>-27.271610352682309</v>
      </c>
      <c r="G579" s="1">
        <f t="shared" si="22"/>
        <v>114.21837814628398</v>
      </c>
    </row>
    <row r="580" spans="1:7" x14ac:dyDescent="0.3">
      <c r="A580">
        <v>2</v>
      </c>
      <c r="B580">
        <v>50</v>
      </c>
      <c r="C580" s="1">
        <v>103.6057</v>
      </c>
      <c r="D580">
        <f t="shared" si="19"/>
        <v>138.83884567408094</v>
      </c>
      <c r="E580">
        <f t="shared" si="20"/>
        <v>-0.15987228174777701</v>
      </c>
      <c r="F580">
        <f t="shared" si="21"/>
        <v>-28.131095025368666</v>
      </c>
      <c r="G580" s="1">
        <f t="shared" si="22"/>
        <v>113.46965923432259</v>
      </c>
    </row>
    <row r="581" spans="1:7" x14ac:dyDescent="0.3">
      <c r="A581">
        <v>3</v>
      </c>
      <c r="B581">
        <v>51</v>
      </c>
      <c r="C581" s="1">
        <v>129.886</v>
      </c>
      <c r="D581">
        <f t="shared" si="19"/>
        <v>138.57577334956471</v>
      </c>
      <c r="E581">
        <f t="shared" si="20"/>
        <v>-0.17019228602462233</v>
      </c>
      <c r="F581">
        <f t="shared" si="21"/>
        <v>-8.3182531955982046</v>
      </c>
      <c r="G581" s="1">
        <f t="shared" si="22"/>
        <v>130.40200021384237</v>
      </c>
    </row>
    <row r="582" spans="1:7" x14ac:dyDescent="0.3">
      <c r="A582">
        <v>4</v>
      </c>
      <c r="B582">
        <v>52</v>
      </c>
      <c r="C582" s="1">
        <v>139.63249999999999</v>
      </c>
      <c r="D582">
        <f t="shared" si="19"/>
        <v>138.71514700107394</v>
      </c>
      <c r="E582">
        <f t="shared" si="20"/>
        <v>-0.13923569227123697</v>
      </c>
      <c r="F582">
        <f t="shared" si="21"/>
        <v>-0.19708437619578156</v>
      </c>
      <c r="G582" s="1">
        <f t="shared" si="22"/>
        <v>138.08467031233079</v>
      </c>
    </row>
    <row r="583" spans="1:7" x14ac:dyDescent="0.3">
      <c r="A583">
        <v>5</v>
      </c>
      <c r="B583">
        <v>53</v>
      </c>
      <c r="C583" s="1">
        <v>137.2002</v>
      </c>
      <c r="D583">
        <f t="shared" si="19"/>
        <v>138.74030681344368</v>
      </c>
      <c r="E583">
        <f t="shared" si="20"/>
        <v>-0.12279614180713963</v>
      </c>
      <c r="F583">
        <f t="shared" si="21"/>
        <v>-2.1319306301511118</v>
      </c>
      <c r="G583" s="1">
        <f t="shared" si="22"/>
        <v>136.37822247679523</v>
      </c>
    </row>
    <row r="584" spans="1:7" x14ac:dyDescent="0.3">
      <c r="A584">
        <v>6</v>
      </c>
      <c r="B584">
        <v>54</v>
      </c>
      <c r="C584" s="1">
        <v>127.97730000000001</v>
      </c>
      <c r="D584">
        <f t="shared" si="19"/>
        <v>135.95551782331725</v>
      </c>
      <c r="E584">
        <f t="shared" si="20"/>
        <v>-0.38899542663906861</v>
      </c>
      <c r="F584">
        <f t="shared" si="21"/>
        <v>1.6049564306323054</v>
      </c>
      <c r="G584" s="1">
        <f t="shared" si="22"/>
        <v>141.28726424159657</v>
      </c>
    </row>
    <row r="585" spans="1:7" x14ac:dyDescent="0.3">
      <c r="A585">
        <v>7</v>
      </c>
      <c r="B585">
        <v>55</v>
      </c>
      <c r="C585" s="1">
        <v>133.98660000000001</v>
      </c>
      <c r="D585">
        <f t="shared" si="19"/>
        <v>135.06310265265057</v>
      </c>
      <c r="E585">
        <f t="shared" si="20"/>
        <v>-0.43933740104182983</v>
      </c>
      <c r="F585">
        <f t="shared" si="21"/>
        <v>0.73580842584886896</v>
      </c>
      <c r="G585" s="1">
        <f t="shared" si="22"/>
        <v>136.50369872013809</v>
      </c>
    </row>
    <row r="586" spans="1:7" x14ac:dyDescent="0.3">
      <c r="A586">
        <v>8</v>
      </c>
      <c r="B586">
        <v>56</v>
      </c>
      <c r="C586" s="1">
        <v>129.458</v>
      </c>
      <c r="D586">
        <f t="shared" si="19"/>
        <v>131.91192542118657</v>
      </c>
      <c r="E586">
        <f t="shared" si="20"/>
        <v>-0.71052138408404719</v>
      </c>
      <c r="F586">
        <f t="shared" si="21"/>
        <v>7.308697968333342</v>
      </c>
      <c r="G586" s="1">
        <f t="shared" si="22"/>
        <v>143.01719915211098</v>
      </c>
    </row>
    <row r="587" spans="1:7" x14ac:dyDescent="0.3">
      <c r="A587">
        <v>9</v>
      </c>
      <c r="B587">
        <v>57</v>
      </c>
      <c r="C587" s="1">
        <v>123.90779999999999</v>
      </c>
      <c r="D587">
        <f t="shared" si="19"/>
        <v>129.30353464839973</v>
      </c>
      <c r="E587">
        <f t="shared" si="20"/>
        <v>-0.90030832295432583</v>
      </c>
      <c r="F587">
        <f t="shared" si="21"/>
        <v>1.4365951509303505</v>
      </c>
      <c r="G587" s="1">
        <f t="shared" si="22"/>
        <v>133.397146943514</v>
      </c>
    </row>
    <row r="588" spans="1:7" x14ac:dyDescent="0.3">
      <c r="A588">
        <v>10</v>
      </c>
      <c r="B588">
        <v>58</v>
      </c>
      <c r="C588" s="1">
        <v>131.6403</v>
      </c>
      <c r="D588">
        <f t="shared" si="19"/>
        <v>127.3477901889793</v>
      </c>
      <c r="E588">
        <f t="shared" si="20"/>
        <v>-1.0058519366009362</v>
      </c>
      <c r="F588">
        <f t="shared" si="21"/>
        <v>8.0920799022987389</v>
      </c>
      <c r="G588" s="1">
        <f t="shared" si="22"/>
        <v>136.91748068233062</v>
      </c>
    </row>
    <row r="589" spans="1:7" x14ac:dyDescent="0.3">
      <c r="A589">
        <v>11</v>
      </c>
      <c r="B589">
        <v>59</v>
      </c>
      <c r="C589" s="1">
        <v>116.99169999999999</v>
      </c>
      <c r="D589">
        <f t="shared" si="19"/>
        <v>124.48991785965019</v>
      </c>
      <c r="E589">
        <f t="shared" si="20"/>
        <v>-1.1910539758737539</v>
      </c>
      <c r="F589">
        <f t="shared" si="21"/>
        <v>-0.83094444582873972</v>
      </c>
      <c r="G589" s="1">
        <f t="shared" si="22"/>
        <v>126.2518019636409</v>
      </c>
    </row>
    <row r="590" spans="1:7" x14ac:dyDescent="0.3">
      <c r="A590">
        <v>12</v>
      </c>
      <c r="B590">
        <v>60</v>
      </c>
      <c r="C590" s="1">
        <v>139.7234</v>
      </c>
      <c r="D590">
        <f t="shared" si="19"/>
        <v>124.9898150293848</v>
      </c>
      <c r="E590">
        <f t="shared" si="20"/>
        <v>-1.0219588613129178</v>
      </c>
      <c r="F590">
        <f t="shared" si="21"/>
        <v>8.6461608464251487</v>
      </c>
      <c r="G590" s="1">
        <f t="shared" si="22"/>
        <v>131.26864427195824</v>
      </c>
    </row>
    <row r="591" spans="1:7" x14ac:dyDescent="0.3">
      <c r="A591">
        <v>1</v>
      </c>
      <c r="B591">
        <v>61</v>
      </c>
      <c r="C591" s="1">
        <v>118.352406</v>
      </c>
      <c r="D591">
        <f t="shared" si="19"/>
        <v>128.29908820499395</v>
      </c>
      <c r="E591">
        <f t="shared" si="20"/>
        <v>-0.58883565762071111</v>
      </c>
      <c r="F591">
        <f t="shared" si="21"/>
        <v>-25.539117537913473</v>
      </c>
      <c r="G591" s="1">
        <f t="shared" si="22"/>
        <v>96.696245815389574</v>
      </c>
    </row>
    <row r="592" spans="1:7" x14ac:dyDescent="0.3">
      <c r="A592">
        <v>2</v>
      </c>
      <c r="B592">
        <v>62</v>
      </c>
      <c r="C592" s="1">
        <v>127.46705399999999</v>
      </c>
      <c r="D592">
        <f t="shared" si="19"/>
        <v>133.28783184297234</v>
      </c>
      <c r="E592">
        <f t="shared" si="20"/>
        <v>-3.1077728060801224E-2</v>
      </c>
      <c r="F592">
        <f t="shared" si="21"/>
        <v>-25.900063307129034</v>
      </c>
      <c r="G592" s="1">
        <f t="shared" si="22"/>
        <v>99.579157522004579</v>
      </c>
    </row>
    <row r="593" spans="1:7" x14ac:dyDescent="0.3">
      <c r="A593">
        <v>3</v>
      </c>
      <c r="B593">
        <v>63</v>
      </c>
      <c r="C593" s="1">
        <v>148.95738</v>
      </c>
      <c r="D593">
        <f t="shared" si="19"/>
        <v>138.06052993104888</v>
      </c>
      <c r="E593">
        <f t="shared" si="20"/>
        <v>0.44929985355293273</v>
      </c>
      <c r="F593">
        <f t="shared" si="21"/>
        <v>-6.3967428691432717</v>
      </c>
      <c r="G593" s="1">
        <f t="shared" si="22"/>
        <v>124.93850091931333</v>
      </c>
    </row>
    <row r="594" spans="1:7" x14ac:dyDescent="0.3">
      <c r="A594">
        <v>4</v>
      </c>
      <c r="B594">
        <v>64</v>
      </c>
      <c r="C594" s="1">
        <v>161.50364999999999</v>
      </c>
      <c r="D594">
        <f t="shared" si="19"/>
        <v>143.1480107029206</v>
      </c>
      <c r="E594">
        <f t="shared" si="20"/>
        <v>0.91311794538481195</v>
      </c>
      <c r="F594">
        <f t="shared" si="21"/>
        <v>1.6581879911317359</v>
      </c>
      <c r="G594" s="1">
        <f t="shared" si="22"/>
        <v>138.31274540840602</v>
      </c>
    </row>
    <row r="595" spans="1:7" x14ac:dyDescent="0.3">
      <c r="A595">
        <v>5</v>
      </c>
      <c r="B595">
        <v>65</v>
      </c>
      <c r="C595" s="1">
        <v>154.22916599999996</v>
      </c>
      <c r="D595">
        <f t="shared" si="19"/>
        <v>146.52112224467456</v>
      </c>
      <c r="E595">
        <f t="shared" si="20"/>
        <v>1.1591173050217265</v>
      </c>
      <c r="F595">
        <f t="shared" si="21"/>
        <v>-1.1479331916034601</v>
      </c>
      <c r="G595" s="1">
        <f t="shared" si="22"/>
        <v>141.9291980181543</v>
      </c>
    </row>
    <row r="596" spans="1:7" x14ac:dyDescent="0.3">
      <c r="A596">
        <v>6</v>
      </c>
      <c r="B596">
        <v>66</v>
      </c>
      <c r="C596" s="1">
        <v>146.70852300000001</v>
      </c>
      <c r="D596">
        <f t="shared" si="19"/>
        <v>147.16490495363058</v>
      </c>
      <c r="E596">
        <f t="shared" si="20"/>
        <v>1.1075838454151563</v>
      </c>
      <c r="F596">
        <f t="shared" si="21"/>
        <v>1.398822592206018</v>
      </c>
      <c r="G596" s="1">
        <f t="shared" si="22"/>
        <v>149.28519598032861</v>
      </c>
    </row>
    <row r="597" spans="1:7" x14ac:dyDescent="0.3">
      <c r="A597">
        <v>7</v>
      </c>
      <c r="B597">
        <v>67</v>
      </c>
      <c r="C597" s="1">
        <v>152.74472399999999</v>
      </c>
      <c r="D597">
        <f t="shared" si="19"/>
        <v>149.01977415406682</v>
      </c>
      <c r="E597">
        <f t="shared" si="20"/>
        <v>1.1823123809172649</v>
      </c>
      <c r="F597">
        <f t="shared" si="21"/>
        <v>1.0347225678572989</v>
      </c>
      <c r="G597" s="1">
        <f t="shared" si="22"/>
        <v>149.00829722489459</v>
      </c>
    </row>
    <row r="598" spans="1:7" x14ac:dyDescent="0.3">
      <c r="A598">
        <v>8</v>
      </c>
      <c r="B598">
        <v>68</v>
      </c>
      <c r="C598" s="1">
        <v>149.92028999999999</v>
      </c>
      <c r="D598">
        <f t="shared" si="19"/>
        <v>148.6839876343206</v>
      </c>
      <c r="E598">
        <f t="shared" si="20"/>
        <v>1.0305024908509162</v>
      </c>
      <c r="F598">
        <f t="shared" si="21"/>
        <v>6.7014584080679471</v>
      </c>
      <c r="G598" s="1">
        <f t="shared" si="22"/>
        <v>157.51078450331744</v>
      </c>
    </row>
    <row r="599" spans="1:7" x14ac:dyDescent="0.3">
      <c r="A599">
        <v>9</v>
      </c>
      <c r="B599">
        <v>69</v>
      </c>
      <c r="C599" s="1">
        <v>150.95035799999999</v>
      </c>
      <c r="D599">
        <f t="shared" si="19"/>
        <v>149.67434466995115</v>
      </c>
      <c r="E599">
        <f t="shared" si="20"/>
        <v>1.0264879453288798</v>
      </c>
      <c r="F599">
        <f t="shared" si="21"/>
        <v>1.4205369688421994</v>
      </c>
      <c r="G599" s="1">
        <f t="shared" si="22"/>
        <v>151.15108527610187</v>
      </c>
    </row>
    <row r="600" spans="1:7" x14ac:dyDescent="0.3">
      <c r="A600">
        <v>10</v>
      </c>
      <c r="B600">
        <v>70</v>
      </c>
      <c r="C600" s="1">
        <v>154.44465499999998</v>
      </c>
      <c r="D600">
        <f t="shared" si="19"/>
        <v>149.83118111176429</v>
      </c>
      <c r="E600">
        <f t="shared" si="20"/>
        <v>0.93952279497730584</v>
      </c>
      <c r="F600">
        <f t="shared" si="21"/>
        <v>7.7442193008924338</v>
      </c>
      <c r="G600" s="1">
        <f t="shared" si="22"/>
        <v>158.79291251757877</v>
      </c>
    </row>
    <row r="601" spans="1:7" x14ac:dyDescent="0.3">
      <c r="A601">
        <v>11</v>
      </c>
      <c r="B601">
        <v>71</v>
      </c>
      <c r="C601" s="1">
        <v>146.39641799999998</v>
      </c>
      <c r="D601">
        <f t="shared" si="19"/>
        <v>150.06203561455902</v>
      </c>
      <c r="E601">
        <f t="shared" si="20"/>
        <v>0.86865596575904802</v>
      </c>
      <c r="F601">
        <f t="shared" si="21"/>
        <v>-1.1144117627017698</v>
      </c>
      <c r="G601" s="1">
        <f t="shared" si="22"/>
        <v>149.93975946091285</v>
      </c>
    </row>
    <row r="602" spans="1:7" ht="15" thickBot="1" x14ac:dyDescent="0.35">
      <c r="A602">
        <v>12</v>
      </c>
      <c r="B602">
        <v>72</v>
      </c>
      <c r="C602" s="1">
        <v>161.608788</v>
      </c>
      <c r="D602">
        <f t="shared" si="19"/>
        <v>151.33707869496942</v>
      </c>
      <c r="E602">
        <f t="shared" si="20"/>
        <v>0.90929467722418311</v>
      </c>
      <c r="F602">
        <f t="shared" si="21"/>
        <v>8.8087156922856913</v>
      </c>
      <c r="G602" s="1">
        <f t="shared" si="22"/>
        <v>159.57685242674322</v>
      </c>
    </row>
    <row r="603" spans="1:7" ht="15" thickBot="1" x14ac:dyDescent="0.35">
      <c r="A603" s="2">
        <v>1</v>
      </c>
      <c r="B603" s="3">
        <v>73</v>
      </c>
      <c r="C603" s="3"/>
      <c r="D603" s="3"/>
      <c r="E603" s="3"/>
      <c r="F603" s="3"/>
      <c r="G603" s="7">
        <f t="shared" si="22"/>
        <v>126.70725583428013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opLeftCell="A152" workbookViewId="0">
      <selection activeCell="K189" sqref="K189"/>
    </sheetView>
  </sheetViews>
  <sheetFormatPr defaultRowHeight="14.4" x14ac:dyDescent="0.3"/>
  <sheetData>
    <row r="1" spans="1:6" x14ac:dyDescent="0.3">
      <c r="A1" s="14" t="s">
        <v>21</v>
      </c>
    </row>
    <row r="2" spans="1:6" x14ac:dyDescent="0.3">
      <c r="A2" t="s">
        <v>22</v>
      </c>
    </row>
    <row r="3" spans="1:6" ht="15" thickBot="1" x14ac:dyDescent="0.35"/>
    <row r="4" spans="1:6" x14ac:dyDescent="0.3">
      <c r="A4" s="8" t="s">
        <v>23</v>
      </c>
      <c r="B4" s="8"/>
    </row>
    <row r="5" spans="1:6" x14ac:dyDescent="0.3">
      <c r="A5" s="9" t="s">
        <v>24</v>
      </c>
      <c r="B5" s="9">
        <v>0.93139805950293286</v>
      </c>
    </row>
    <row r="6" spans="1:6" x14ac:dyDescent="0.3">
      <c r="A6" s="9" t="s">
        <v>25</v>
      </c>
      <c r="B6" s="9">
        <v>0.86750234524582892</v>
      </c>
    </row>
    <row r="7" spans="1:6" x14ac:dyDescent="0.3">
      <c r="A7" s="9" t="s">
        <v>26</v>
      </c>
      <c r="B7" s="9">
        <v>0.86014136442615274</v>
      </c>
    </row>
    <row r="8" spans="1:6" x14ac:dyDescent="0.3">
      <c r="A8" s="9" t="s">
        <v>27</v>
      </c>
      <c r="B8" s="9">
        <v>18.061761702151223</v>
      </c>
    </row>
    <row r="9" spans="1:6" ht="15" thickBot="1" x14ac:dyDescent="0.35">
      <c r="A9" s="10" t="s">
        <v>28</v>
      </c>
      <c r="B9" s="10">
        <v>20</v>
      </c>
    </row>
    <row r="11" spans="1:6" ht="15" thickBot="1" x14ac:dyDescent="0.35">
      <c r="A11" t="s">
        <v>29</v>
      </c>
    </row>
    <row r="12" spans="1:6" x14ac:dyDescent="0.3">
      <c r="A12" s="11"/>
      <c r="B12" s="11" t="s">
        <v>30</v>
      </c>
      <c r="C12" s="11" t="s">
        <v>31</v>
      </c>
      <c r="D12" s="11" t="s">
        <v>32</v>
      </c>
      <c r="E12" s="11" t="s">
        <v>33</v>
      </c>
      <c r="F12" s="11" t="s">
        <v>34</v>
      </c>
    </row>
    <row r="13" spans="1:6" x14ac:dyDescent="0.3">
      <c r="A13" s="9" t="s">
        <v>35</v>
      </c>
      <c r="B13" s="9">
        <v>1</v>
      </c>
      <c r="C13" s="9">
        <v>38446.356410864661</v>
      </c>
      <c r="D13" s="9">
        <v>38446.356410864661</v>
      </c>
      <c r="E13" s="9">
        <v>117.8514611703597</v>
      </c>
      <c r="F13" s="9">
        <v>2.487434077218929E-9</v>
      </c>
    </row>
    <row r="14" spans="1:6" x14ac:dyDescent="0.3">
      <c r="A14" s="9" t="s">
        <v>36</v>
      </c>
      <c r="B14" s="9">
        <v>18</v>
      </c>
      <c r="C14" s="9">
        <v>5872.0902441353392</v>
      </c>
      <c r="D14" s="9">
        <v>326.22723578529661</v>
      </c>
      <c r="E14" s="9"/>
      <c r="F14" s="9"/>
    </row>
    <row r="15" spans="1:6" ht="15" thickBot="1" x14ac:dyDescent="0.35">
      <c r="A15" s="10" t="s">
        <v>37</v>
      </c>
      <c r="B15" s="10">
        <v>19</v>
      </c>
      <c r="C15" s="10">
        <v>44318.446655</v>
      </c>
      <c r="D15" s="10"/>
      <c r="E15" s="10"/>
      <c r="F15" s="10"/>
    </row>
    <row r="16" spans="1:6" ht="15" thickBot="1" x14ac:dyDescent="0.35"/>
    <row r="17" spans="1:11" x14ac:dyDescent="0.3">
      <c r="A17" s="11"/>
      <c r="B17" s="11" t="s">
        <v>38</v>
      </c>
      <c r="C17" s="11" t="s">
        <v>27</v>
      </c>
      <c r="D17" s="11" t="s">
        <v>39</v>
      </c>
      <c r="E17" s="11" t="s">
        <v>40</v>
      </c>
      <c r="F17" s="11" t="s">
        <v>41</v>
      </c>
      <c r="G17" s="11" t="s">
        <v>42</v>
      </c>
      <c r="H17" s="11" t="s">
        <v>43</v>
      </c>
      <c r="I17" s="11" t="s">
        <v>44</v>
      </c>
    </row>
    <row r="18" spans="1:11" x14ac:dyDescent="0.3">
      <c r="A18" s="9" t="s">
        <v>45</v>
      </c>
      <c r="B18" s="9">
        <v>113.84415789473682</v>
      </c>
      <c r="C18" s="9">
        <v>8.3902564628004086</v>
      </c>
      <c r="D18" s="9">
        <v>13.568614785434002</v>
      </c>
      <c r="E18" s="9">
        <v>6.8178049980439146E-11</v>
      </c>
      <c r="F18" s="9">
        <v>96.216883168764639</v>
      </c>
      <c r="G18" s="9">
        <v>131.47143262070901</v>
      </c>
      <c r="H18" s="9">
        <v>96.216883168764639</v>
      </c>
      <c r="I18" s="9">
        <v>131.47143262070901</v>
      </c>
    </row>
    <row r="19" spans="1:11" ht="15" thickBot="1" x14ac:dyDescent="0.35">
      <c r="A19" s="10" t="s">
        <v>46</v>
      </c>
      <c r="B19" s="10">
        <v>7.6035563909774453</v>
      </c>
      <c r="C19" s="10">
        <v>0.70040507697873589</v>
      </c>
      <c r="D19" s="10">
        <v>10.855941284400894</v>
      </c>
      <c r="E19" s="10">
        <v>2.487434077218929E-9</v>
      </c>
      <c r="F19" s="10">
        <v>6.1320599276560985</v>
      </c>
      <c r="G19" s="10">
        <v>9.0750528542987929</v>
      </c>
      <c r="H19" s="10">
        <v>6.1320599276560985</v>
      </c>
      <c r="I19" s="10">
        <v>9.0750528542987929</v>
      </c>
    </row>
    <row r="22" spans="1:11" x14ac:dyDescent="0.3">
      <c r="A22" t="s">
        <v>47</v>
      </c>
    </row>
    <row r="23" spans="1:11" x14ac:dyDescent="0.3">
      <c r="A23" t="s">
        <v>48</v>
      </c>
      <c r="B23" t="s">
        <v>1</v>
      </c>
      <c r="C23" t="s">
        <v>2</v>
      </c>
      <c r="D23" t="s">
        <v>49</v>
      </c>
    </row>
    <row r="24" spans="1:11" x14ac:dyDescent="0.3">
      <c r="A24" s="12">
        <v>42005</v>
      </c>
      <c r="B24">
        <v>21</v>
      </c>
      <c r="C24" s="13">
        <v>312.56</v>
      </c>
      <c r="D24">
        <f>$B$18+$B$19*B24</f>
        <v>273.51884210526316</v>
      </c>
    </row>
    <row r="25" spans="1:11" x14ac:dyDescent="0.3">
      <c r="A25" s="12">
        <v>42036</v>
      </c>
      <c r="B25">
        <v>22</v>
      </c>
      <c r="C25" s="13">
        <v>315.57</v>
      </c>
      <c r="D25">
        <f t="shared" ref="D25:D27" si="0">$B$18+$B$19*B25</f>
        <v>281.12239849624063</v>
      </c>
    </row>
    <row r="26" spans="1:11" x14ac:dyDescent="0.3">
      <c r="A26" s="12">
        <v>42064</v>
      </c>
      <c r="B26">
        <v>23</v>
      </c>
      <c r="C26" s="13">
        <v>311.97000000000003</v>
      </c>
      <c r="D26">
        <f t="shared" si="0"/>
        <v>288.72595488721805</v>
      </c>
    </row>
    <row r="27" spans="1:11" x14ac:dyDescent="0.3">
      <c r="A27" s="12">
        <v>42095</v>
      </c>
      <c r="B27">
        <v>24</v>
      </c>
      <c r="C27" s="13">
        <v>321.27999999999997</v>
      </c>
      <c r="D27">
        <f t="shared" si="0"/>
        <v>296.32951127819553</v>
      </c>
    </row>
    <row r="29" spans="1:11" x14ac:dyDescent="0.3">
      <c r="A29" t="s">
        <v>50</v>
      </c>
    </row>
    <row r="30" spans="1:11" x14ac:dyDescent="0.3">
      <c r="A30" t="s">
        <v>48</v>
      </c>
      <c r="B30" t="s">
        <v>1</v>
      </c>
      <c r="C30" t="s">
        <v>2</v>
      </c>
      <c r="D30" t="s">
        <v>51</v>
      </c>
      <c r="E30" t="s">
        <v>52</v>
      </c>
      <c r="F30" t="s">
        <v>8</v>
      </c>
      <c r="G30" t="s">
        <v>53</v>
      </c>
      <c r="H30" t="s">
        <v>54</v>
      </c>
      <c r="J30" t="s">
        <v>1</v>
      </c>
      <c r="K30">
        <f>TINV(0.05,18)</f>
        <v>2.1009220402410378</v>
      </c>
    </row>
    <row r="31" spans="1:11" x14ac:dyDescent="0.3">
      <c r="A31" s="12">
        <v>41395</v>
      </c>
      <c r="B31">
        <v>1</v>
      </c>
      <c r="C31" s="13">
        <v>132.97999999999999</v>
      </c>
      <c r="D31">
        <v>121.44771428571434</v>
      </c>
      <c r="E31">
        <f>(B31-10.5)^2</f>
        <v>90.25</v>
      </c>
      <c r="F31">
        <f>($D$14*(1+1/20+E31/$E$55))^0.5</f>
        <v>19.667544174596607</v>
      </c>
      <c r="G31">
        <f>D31-$K$30*F31</f>
        <v>80.127737251890096</v>
      </c>
      <c r="H31">
        <f>D31+$K$30*F31</f>
        <v>162.76769131953859</v>
      </c>
    </row>
    <row r="32" spans="1:11" x14ac:dyDescent="0.3">
      <c r="A32" s="12">
        <v>41426</v>
      </c>
      <c r="B32">
        <v>2</v>
      </c>
      <c r="C32" s="13">
        <v>157.5</v>
      </c>
      <c r="D32">
        <v>129.05127067669179</v>
      </c>
      <c r="E32">
        <f t="shared" ref="E32:E54" si="1">(B32-10.5)^2</f>
        <v>72.25</v>
      </c>
      <c r="F32">
        <f t="shared" ref="F32:F54" si="2">($D$14*(1+1/20+E32/$E$55))^0.5</f>
        <v>19.441761313375704</v>
      </c>
      <c r="G32">
        <f t="shared" ref="G32:G54" si="3">D32-$K$30*F32</f>
        <v>88.205645832315227</v>
      </c>
      <c r="H32">
        <f t="shared" ref="H32:H54" si="4">D32+$K$30*F32</f>
        <v>169.89689552106836</v>
      </c>
    </row>
    <row r="33" spans="1:8" x14ac:dyDescent="0.3">
      <c r="A33" s="12">
        <v>41456</v>
      </c>
      <c r="B33">
        <v>3</v>
      </c>
      <c r="C33" s="13">
        <v>151.04</v>
      </c>
      <c r="D33">
        <v>136.6548270676692</v>
      </c>
      <c r="E33">
        <f t="shared" si="1"/>
        <v>56.25</v>
      </c>
      <c r="F33">
        <f t="shared" si="2"/>
        <v>19.238841093385819</v>
      </c>
      <c r="G33">
        <f t="shared" si="3"/>
        <v>96.235521785879939</v>
      </c>
      <c r="H33">
        <f t="shared" si="4"/>
        <v>177.07413234945847</v>
      </c>
    </row>
    <row r="34" spans="1:8" x14ac:dyDescent="0.3">
      <c r="A34" s="12">
        <v>41487</v>
      </c>
      <c r="B34">
        <v>4</v>
      </c>
      <c r="C34" s="13">
        <v>120</v>
      </c>
      <c r="D34">
        <v>144.25838345864665</v>
      </c>
      <c r="E34">
        <f t="shared" si="1"/>
        <v>42.25</v>
      </c>
      <c r="F34">
        <f t="shared" si="2"/>
        <v>19.059513761125825</v>
      </c>
      <c r="G34">
        <f t="shared" si="3"/>
        <v>104.21583092162004</v>
      </c>
      <c r="H34">
        <f t="shared" si="4"/>
        <v>184.30093599567326</v>
      </c>
    </row>
    <row r="35" spans="1:8" x14ac:dyDescent="0.3">
      <c r="A35" s="12">
        <v>41518</v>
      </c>
      <c r="B35">
        <v>5</v>
      </c>
      <c r="C35" s="13">
        <v>134.33000000000001</v>
      </c>
      <c r="D35">
        <v>151.86193984962409</v>
      </c>
      <c r="E35">
        <f t="shared" si="1"/>
        <v>30.25</v>
      </c>
      <c r="F35">
        <f t="shared" si="2"/>
        <v>18.904450733841845</v>
      </c>
      <c r="G35">
        <f t="shared" si="3"/>
        <v>112.14516264424489</v>
      </c>
      <c r="H35">
        <f t="shared" si="4"/>
        <v>191.5787170550033</v>
      </c>
    </row>
    <row r="36" spans="1:8" x14ac:dyDescent="0.3">
      <c r="A36" s="12">
        <v>41548</v>
      </c>
      <c r="B36">
        <v>6</v>
      </c>
      <c r="C36" s="13">
        <v>155</v>
      </c>
      <c r="D36">
        <v>159.46549624060151</v>
      </c>
      <c r="E36">
        <f t="shared" si="1"/>
        <v>20.25</v>
      </c>
      <c r="F36">
        <f t="shared" si="2"/>
        <v>18.774253242930268</v>
      </c>
      <c r="G36">
        <f t="shared" si="3"/>
        <v>120.02225381346253</v>
      </c>
      <c r="H36">
        <f t="shared" si="4"/>
        <v>198.90873866774049</v>
      </c>
    </row>
    <row r="37" spans="1:8" x14ac:dyDescent="0.3">
      <c r="A37" s="12">
        <v>41579</v>
      </c>
      <c r="B37">
        <v>7</v>
      </c>
      <c r="C37" s="13">
        <v>177.92</v>
      </c>
      <c r="D37">
        <v>167.06905263157896</v>
      </c>
      <c r="E37">
        <f t="shared" si="1"/>
        <v>12.25</v>
      </c>
      <c r="F37">
        <f t="shared" si="2"/>
        <v>18.66944151962819</v>
      </c>
      <c r="G37">
        <f t="shared" si="3"/>
        <v>127.84601146400095</v>
      </c>
      <c r="H37">
        <f t="shared" si="4"/>
        <v>206.29209379915696</v>
      </c>
    </row>
    <row r="38" spans="1:8" x14ac:dyDescent="0.3">
      <c r="A38" s="12">
        <v>41609</v>
      </c>
      <c r="B38">
        <v>8</v>
      </c>
      <c r="C38" s="13">
        <v>176.8</v>
      </c>
      <c r="D38">
        <v>174.6726090225564</v>
      </c>
      <c r="E38">
        <f t="shared" si="1"/>
        <v>6.25</v>
      </c>
      <c r="F38">
        <f t="shared" si="2"/>
        <v>18.590444938830039</v>
      </c>
      <c r="G38">
        <f t="shared" si="3"/>
        <v>135.61553351268091</v>
      </c>
      <c r="H38">
        <f t="shared" si="4"/>
        <v>213.72968453243189</v>
      </c>
    </row>
    <row r="39" spans="1:8" x14ac:dyDescent="0.3">
      <c r="A39" s="12">
        <v>41640</v>
      </c>
      <c r="B39">
        <v>9</v>
      </c>
      <c r="C39" s="13">
        <v>145</v>
      </c>
      <c r="D39">
        <v>182.27616541353385</v>
      </c>
      <c r="E39">
        <f t="shared" si="1"/>
        <v>2.25</v>
      </c>
      <c r="F39">
        <f t="shared" si="2"/>
        <v>18.537593531422601</v>
      </c>
      <c r="G39">
        <f t="shared" si="3"/>
        <v>143.33012659033841</v>
      </c>
      <c r="H39">
        <f t="shared" si="4"/>
        <v>221.22220423672928</v>
      </c>
    </row>
    <row r="40" spans="1:8" x14ac:dyDescent="0.3">
      <c r="A40" s="12">
        <v>41671</v>
      </c>
      <c r="B40">
        <v>10</v>
      </c>
      <c r="C40" s="13">
        <v>201.24</v>
      </c>
      <c r="D40">
        <v>189.87972180451129</v>
      </c>
      <c r="E40">
        <f t="shared" si="1"/>
        <v>0.25</v>
      </c>
      <c r="F40">
        <f t="shared" si="2"/>
        <v>18.511111241428104</v>
      </c>
      <c r="G40">
        <f t="shared" si="3"/>
        <v>150.98932020804136</v>
      </c>
      <c r="H40">
        <f t="shared" si="4"/>
        <v>228.77012340098122</v>
      </c>
    </row>
    <row r="41" spans="1:8" x14ac:dyDescent="0.3">
      <c r="A41" s="12">
        <v>41699</v>
      </c>
      <c r="B41">
        <v>11</v>
      </c>
      <c r="C41" s="13">
        <v>191.52</v>
      </c>
      <c r="D41">
        <v>197.48327819548871</v>
      </c>
      <c r="E41">
        <f t="shared" si="1"/>
        <v>0.25</v>
      </c>
      <c r="F41">
        <f t="shared" si="2"/>
        <v>18.511111241428104</v>
      </c>
      <c r="G41">
        <f t="shared" si="3"/>
        <v>158.59287659901878</v>
      </c>
      <c r="H41">
        <f t="shared" si="4"/>
        <v>236.37367979195864</v>
      </c>
    </row>
    <row r="42" spans="1:8" x14ac:dyDescent="0.3">
      <c r="A42" s="12">
        <v>41730</v>
      </c>
      <c r="B42">
        <v>12</v>
      </c>
      <c r="C42" s="13">
        <v>215.04</v>
      </c>
      <c r="D42">
        <v>205.08683458646615</v>
      </c>
      <c r="E42">
        <f t="shared" si="1"/>
        <v>2.25</v>
      </c>
      <c r="F42">
        <f t="shared" si="2"/>
        <v>18.537593531422601</v>
      </c>
      <c r="G42">
        <f t="shared" si="3"/>
        <v>166.14079576327072</v>
      </c>
      <c r="H42">
        <f t="shared" si="4"/>
        <v>244.03287340966159</v>
      </c>
    </row>
    <row r="43" spans="1:8" x14ac:dyDescent="0.3">
      <c r="A43" s="12">
        <v>41760</v>
      </c>
      <c r="B43">
        <v>13</v>
      </c>
      <c r="C43" s="13">
        <v>198.4</v>
      </c>
      <c r="D43">
        <v>212.6903909774436</v>
      </c>
      <c r="E43">
        <f t="shared" si="1"/>
        <v>6.25</v>
      </c>
      <c r="F43">
        <f t="shared" si="2"/>
        <v>18.590444938830039</v>
      </c>
      <c r="G43">
        <f t="shared" si="3"/>
        <v>173.63331546756811</v>
      </c>
      <c r="H43">
        <f t="shared" si="4"/>
        <v>251.74746648731909</v>
      </c>
    </row>
    <row r="44" spans="1:8" x14ac:dyDescent="0.3">
      <c r="A44" s="12">
        <v>41791</v>
      </c>
      <c r="B44">
        <v>14</v>
      </c>
      <c r="C44" s="13">
        <v>230.56</v>
      </c>
      <c r="D44">
        <v>220.29394736842102</v>
      </c>
      <c r="E44">
        <f t="shared" si="1"/>
        <v>12.25</v>
      </c>
      <c r="F44">
        <f t="shared" si="2"/>
        <v>18.66944151962819</v>
      </c>
      <c r="G44">
        <f t="shared" si="3"/>
        <v>181.07090620084301</v>
      </c>
      <c r="H44">
        <f t="shared" si="4"/>
        <v>259.51698853599902</v>
      </c>
    </row>
    <row r="45" spans="1:8" x14ac:dyDescent="0.3">
      <c r="A45" s="12">
        <v>41821</v>
      </c>
      <c r="B45">
        <v>15</v>
      </c>
      <c r="C45" s="13">
        <v>211.9</v>
      </c>
      <c r="D45">
        <v>227.89750375939846</v>
      </c>
      <c r="E45">
        <f t="shared" si="1"/>
        <v>20.25</v>
      </c>
      <c r="F45">
        <f t="shared" si="2"/>
        <v>18.774253242930268</v>
      </c>
      <c r="G45">
        <f t="shared" si="3"/>
        <v>188.45426133225948</v>
      </c>
      <c r="H45">
        <f t="shared" si="4"/>
        <v>267.34074618653744</v>
      </c>
    </row>
    <row r="46" spans="1:8" x14ac:dyDescent="0.3">
      <c r="A46" s="12">
        <v>41852</v>
      </c>
      <c r="B46">
        <v>16</v>
      </c>
      <c r="C46" s="13">
        <v>236.25</v>
      </c>
      <c r="D46">
        <v>235.50106015037591</v>
      </c>
      <c r="E46">
        <f t="shared" si="1"/>
        <v>30.25</v>
      </c>
      <c r="F46">
        <f t="shared" si="2"/>
        <v>18.904450733841845</v>
      </c>
      <c r="G46">
        <f t="shared" si="3"/>
        <v>195.7842829449967</v>
      </c>
      <c r="H46">
        <f t="shared" si="4"/>
        <v>275.21783735575508</v>
      </c>
    </row>
    <row r="47" spans="1:8" x14ac:dyDescent="0.3">
      <c r="A47" s="12">
        <v>41883</v>
      </c>
      <c r="B47">
        <v>17</v>
      </c>
      <c r="C47" s="13">
        <v>229.4</v>
      </c>
      <c r="D47">
        <v>243.10461654135335</v>
      </c>
      <c r="E47">
        <f t="shared" si="1"/>
        <v>42.25</v>
      </c>
      <c r="F47">
        <f t="shared" si="2"/>
        <v>19.059513761125825</v>
      </c>
      <c r="G47">
        <f t="shared" si="3"/>
        <v>203.06206400432674</v>
      </c>
      <c r="H47">
        <f t="shared" si="4"/>
        <v>283.14716907837993</v>
      </c>
    </row>
    <row r="48" spans="1:8" x14ac:dyDescent="0.3">
      <c r="A48" s="12">
        <v>41913</v>
      </c>
      <c r="B48">
        <v>18</v>
      </c>
      <c r="C48" s="13">
        <v>250.9</v>
      </c>
      <c r="D48">
        <v>250.7081729323308</v>
      </c>
      <c r="E48">
        <f t="shared" si="1"/>
        <v>56.25</v>
      </c>
      <c r="F48">
        <f t="shared" si="2"/>
        <v>19.238841093385819</v>
      </c>
      <c r="G48">
        <f t="shared" si="3"/>
        <v>210.28886765054153</v>
      </c>
      <c r="H48">
        <f t="shared" si="4"/>
        <v>291.12747821412006</v>
      </c>
    </row>
    <row r="49" spans="1:8" x14ac:dyDescent="0.3">
      <c r="A49" s="12">
        <v>41944</v>
      </c>
      <c r="B49">
        <v>19</v>
      </c>
      <c r="C49" s="13">
        <v>256.25</v>
      </c>
      <c r="D49">
        <v>258.31172932330821</v>
      </c>
      <c r="E49">
        <f t="shared" si="1"/>
        <v>72.25</v>
      </c>
      <c r="F49">
        <f t="shared" si="2"/>
        <v>19.441761313375704</v>
      </c>
      <c r="G49">
        <f t="shared" si="3"/>
        <v>217.46610447893164</v>
      </c>
      <c r="H49">
        <f t="shared" si="4"/>
        <v>299.15735416768479</v>
      </c>
    </row>
    <row r="50" spans="1:8" x14ac:dyDescent="0.3">
      <c r="A50" s="12">
        <v>41974</v>
      </c>
      <c r="B50">
        <v>20</v>
      </c>
      <c r="C50" s="13">
        <v>301.60000000000002</v>
      </c>
      <c r="D50">
        <v>265.91528571428569</v>
      </c>
      <c r="E50">
        <f t="shared" si="1"/>
        <v>90.25</v>
      </c>
      <c r="F50">
        <f t="shared" si="2"/>
        <v>19.667544174596607</v>
      </c>
      <c r="G50">
        <f t="shared" si="3"/>
        <v>224.59530868046144</v>
      </c>
      <c r="H50">
        <f t="shared" si="4"/>
        <v>307.2352627481099</v>
      </c>
    </row>
    <row r="51" spans="1:8" x14ac:dyDescent="0.3">
      <c r="A51" s="12">
        <v>42005</v>
      </c>
      <c r="B51">
        <v>21</v>
      </c>
      <c r="C51" s="13">
        <v>312.56</v>
      </c>
      <c r="D51">
        <v>273.5188421052631</v>
      </c>
      <c r="E51">
        <f t="shared" si="1"/>
        <v>110.25</v>
      </c>
      <c r="F51">
        <f t="shared" si="2"/>
        <v>19.915412104620398</v>
      </c>
      <c r="G51">
        <f t="shared" si="3"/>
        <v>231.67811387418294</v>
      </c>
      <c r="H51">
        <f t="shared" si="4"/>
        <v>315.35957033634327</v>
      </c>
    </row>
    <row r="52" spans="1:8" x14ac:dyDescent="0.3">
      <c r="A52" s="12">
        <v>42036</v>
      </c>
      <c r="B52">
        <v>22</v>
      </c>
      <c r="C52" s="13">
        <v>315.57</v>
      </c>
      <c r="D52">
        <v>281.12239849624052</v>
      </c>
      <c r="E52">
        <f t="shared" si="1"/>
        <v>132.25</v>
      </c>
      <c r="F52">
        <f t="shared" si="2"/>
        <v>20.18455150053445</v>
      </c>
      <c r="G52">
        <f t="shared" si="3"/>
        <v>238.71622937638739</v>
      </c>
      <c r="H52">
        <f t="shared" si="4"/>
        <v>323.52856761609365</v>
      </c>
    </row>
    <row r="53" spans="1:8" x14ac:dyDescent="0.3">
      <c r="A53" s="12">
        <v>42064</v>
      </c>
      <c r="B53">
        <v>23</v>
      </c>
      <c r="C53" s="13">
        <v>311.97000000000003</v>
      </c>
      <c r="D53">
        <v>288.72595488721799</v>
      </c>
      <c r="E53">
        <f t="shared" si="1"/>
        <v>156.25</v>
      </c>
      <c r="F53">
        <f t="shared" si="2"/>
        <v>20.474123517315942</v>
      </c>
      <c r="G53">
        <f t="shared" si="3"/>
        <v>245.71141753507158</v>
      </c>
      <c r="H53">
        <f t="shared" si="4"/>
        <v>331.74049223936441</v>
      </c>
    </row>
    <row r="54" spans="1:8" x14ac:dyDescent="0.3">
      <c r="A54" s="12">
        <v>42095</v>
      </c>
      <c r="B54">
        <v>24</v>
      </c>
      <c r="C54" s="13">
        <v>321.27999999999997</v>
      </c>
      <c r="D54">
        <v>296.32951127819541</v>
      </c>
      <c r="E54">
        <f t="shared" si="1"/>
        <v>182.25</v>
      </c>
      <c r="F54">
        <f t="shared" si="2"/>
        <v>20.783274113349105</v>
      </c>
      <c r="G54">
        <f t="shared" si="3"/>
        <v>252.66547262508925</v>
      </c>
      <c r="H54">
        <f t="shared" si="4"/>
        <v>339.99354993130157</v>
      </c>
    </row>
    <row r="55" spans="1:8" x14ac:dyDescent="0.3">
      <c r="A55" t="s">
        <v>55</v>
      </c>
      <c r="B55">
        <f>SUM(B31:B50)</f>
        <v>210</v>
      </c>
      <c r="C55">
        <f>SUM(C31:C50)</f>
        <v>3873.63</v>
      </c>
      <c r="D55">
        <f>SUM(D31:D50)</f>
        <v>3873.63</v>
      </c>
      <c r="E55">
        <f>SUM(E31:E50)</f>
        <v>665</v>
      </c>
    </row>
    <row r="57" spans="1:8" x14ac:dyDescent="0.3">
      <c r="A57" t="s">
        <v>56</v>
      </c>
    </row>
    <row r="58" spans="1:8" x14ac:dyDescent="0.3">
      <c r="A58" t="s">
        <v>48</v>
      </c>
      <c r="B58" t="s">
        <v>1</v>
      </c>
      <c r="C58" t="s">
        <v>2</v>
      </c>
      <c r="D58" t="s">
        <v>49</v>
      </c>
      <c r="E58" t="s">
        <v>8</v>
      </c>
      <c r="F58" t="s">
        <v>57</v>
      </c>
    </row>
    <row r="59" spans="1:8" x14ac:dyDescent="0.3">
      <c r="A59" s="12">
        <v>42005</v>
      </c>
      <c r="B59">
        <v>21</v>
      </c>
      <c r="C59" s="13">
        <v>312.56</v>
      </c>
      <c r="D59">
        <v>273.5188421052631</v>
      </c>
      <c r="E59">
        <v>19.91541210462039</v>
      </c>
      <c r="F59">
        <f>(C59-D59)/E59</f>
        <v>1.9603489844771689</v>
      </c>
    </row>
    <row r="60" spans="1:8" x14ac:dyDescent="0.3">
      <c r="A60" s="12">
        <v>42036</v>
      </c>
      <c r="B60">
        <v>22</v>
      </c>
      <c r="C60" s="13">
        <v>315.57</v>
      </c>
      <c r="D60">
        <v>281.12239849624052</v>
      </c>
      <c r="E60">
        <v>20.184551500534443</v>
      </c>
      <c r="F60">
        <f>(C60-D60)/E60</f>
        <v>1.7066320003616318</v>
      </c>
    </row>
    <row r="61" spans="1:8" x14ac:dyDescent="0.3">
      <c r="A61" s="12">
        <v>42064</v>
      </c>
      <c r="B61">
        <v>23</v>
      </c>
      <c r="C61" s="13">
        <v>311.97000000000003</v>
      </c>
      <c r="D61">
        <v>288.72595488721799</v>
      </c>
      <c r="E61">
        <v>20.474123517315938</v>
      </c>
      <c r="F61">
        <f>(C61-D61)/E61</f>
        <v>1.1352888973793402</v>
      </c>
    </row>
    <row r="62" spans="1:8" x14ac:dyDescent="0.3">
      <c r="A62" s="12">
        <v>42095</v>
      </c>
      <c r="B62">
        <v>24</v>
      </c>
      <c r="C62" s="13">
        <v>321.27999999999997</v>
      </c>
      <c r="D62">
        <v>296.32951127819541</v>
      </c>
      <c r="E62">
        <v>20.783274113349098</v>
      </c>
      <c r="F62">
        <f>(C62-D62)/E62</f>
        <v>1.200508090579379</v>
      </c>
    </row>
    <row r="64" spans="1:8" x14ac:dyDescent="0.3">
      <c r="A64" t="s">
        <v>58</v>
      </c>
    </row>
    <row r="65" spans="1:8" x14ac:dyDescent="0.3">
      <c r="A65" t="s">
        <v>48</v>
      </c>
      <c r="B65" t="s">
        <v>1</v>
      </c>
      <c r="C65" t="s">
        <v>2</v>
      </c>
      <c r="D65" t="s">
        <v>49</v>
      </c>
      <c r="E65" t="s">
        <v>59</v>
      </c>
      <c r="F65" t="s">
        <v>60</v>
      </c>
      <c r="G65" t="s">
        <v>61</v>
      </c>
      <c r="H65" t="s">
        <v>62</v>
      </c>
    </row>
    <row r="66" spans="1:8" x14ac:dyDescent="0.3">
      <c r="A66" s="12">
        <v>41974</v>
      </c>
      <c r="B66">
        <v>20</v>
      </c>
      <c r="C66" s="13">
        <v>301.60000000000002</v>
      </c>
      <c r="D66">
        <v>265.91528571428569</v>
      </c>
    </row>
    <row r="67" spans="1:8" x14ac:dyDescent="0.3">
      <c r="A67" s="12">
        <v>42005</v>
      </c>
      <c r="B67">
        <v>21</v>
      </c>
      <c r="C67" s="13">
        <v>312.56</v>
      </c>
      <c r="D67">
        <v>273.5188421052631</v>
      </c>
      <c r="E67">
        <f>(D67-D66)/D66</f>
        <v>2.8593904899273465E-2</v>
      </c>
      <c r="F67">
        <f>(C67-C66)/C66</f>
        <v>3.6339522546419027E-2</v>
      </c>
      <c r="G67">
        <f>F67*F67</f>
        <v>1.3205608989016969E-3</v>
      </c>
      <c r="H67">
        <f>(E67-F67)^2</f>
        <v>5.9994592735772759E-5</v>
      </c>
    </row>
    <row r="68" spans="1:8" x14ac:dyDescent="0.3">
      <c r="A68" s="12">
        <v>42036</v>
      </c>
      <c r="B68">
        <v>22</v>
      </c>
      <c r="C68" s="13">
        <v>315.57</v>
      </c>
      <c r="D68">
        <v>281.12239849624052</v>
      </c>
      <c r="E68">
        <f>(D68-D67)/D67</f>
        <v>2.7799022299352983E-2</v>
      </c>
      <c r="F68">
        <f>(C68-C67)/C67</f>
        <v>9.6301510110058577E-3</v>
      </c>
      <c r="G68">
        <f>F68*F68</f>
        <v>9.2739808494777143E-5</v>
      </c>
      <c r="H68">
        <f>(E68-F68)^2</f>
        <v>3.301078838925246E-4</v>
      </c>
    </row>
    <row r="69" spans="1:8" x14ac:dyDescent="0.3">
      <c r="A69" s="12">
        <v>42064</v>
      </c>
      <c r="B69">
        <v>23</v>
      </c>
      <c r="C69" s="13">
        <v>311.97000000000003</v>
      </c>
      <c r="D69">
        <v>288.72595488721799</v>
      </c>
      <c r="E69">
        <f>(D69-D68)/D68</f>
        <v>2.7047138298655193E-2</v>
      </c>
      <c r="F69">
        <f>(C69-C68)/C68</f>
        <v>-1.1407928510314561E-2</v>
      </c>
      <c r="G69">
        <f>F69*F69</f>
        <v>1.301408328964478E-4</v>
      </c>
      <c r="H69">
        <f>(E69-F69)^2</f>
        <v>1.4787921632823274E-3</v>
      </c>
    </row>
    <row r="70" spans="1:8" x14ac:dyDescent="0.3">
      <c r="A70" s="12">
        <v>42095</v>
      </c>
      <c r="B70">
        <v>24</v>
      </c>
      <c r="C70" s="13">
        <v>321.27999999999997</v>
      </c>
      <c r="D70">
        <v>296.32951127819541</v>
      </c>
      <c r="E70">
        <f>(D70-D69)/D69</f>
        <v>2.6334855811447622E-2</v>
      </c>
      <c r="F70">
        <f>(C70-C69)/C69</f>
        <v>2.9842613071769546E-2</v>
      </c>
      <c r="G70">
        <f>F70*F70</f>
        <v>8.905815549513506E-4</v>
      </c>
      <c r="H70">
        <f>(E70-F70)^2</f>
        <v>1.2304360997341171E-5</v>
      </c>
    </row>
    <row r="71" spans="1:8" ht="15" thickBot="1" x14ac:dyDescent="0.35">
      <c r="F71" t="s">
        <v>55</v>
      </c>
      <c r="G71">
        <f>SUM(G67:G70)</f>
        <v>2.4340230952442721E-3</v>
      </c>
      <c r="H71">
        <f>SUM(H67:H70)</f>
        <v>1.881199000907966E-3</v>
      </c>
    </row>
    <row r="72" spans="1:8" ht="15" thickBot="1" x14ac:dyDescent="0.35">
      <c r="G72" t="s">
        <v>63</v>
      </c>
      <c r="H72" s="6">
        <f>H71/G71</f>
        <v>0.77287639734543023</v>
      </c>
    </row>
    <row r="75" spans="1:8" x14ac:dyDescent="0.3">
      <c r="A75" s="14" t="s">
        <v>64</v>
      </c>
    </row>
    <row r="76" spans="1:8" x14ac:dyDescent="0.3">
      <c r="A76" t="s">
        <v>22</v>
      </c>
    </row>
    <row r="77" spans="1:8" ht="15" thickBot="1" x14ac:dyDescent="0.35"/>
    <row r="78" spans="1:8" x14ac:dyDescent="0.3">
      <c r="A78" s="8" t="s">
        <v>23</v>
      </c>
      <c r="B78" s="8"/>
    </row>
    <row r="79" spans="1:8" x14ac:dyDescent="0.3">
      <c r="A79" s="9" t="s">
        <v>24</v>
      </c>
      <c r="B79" s="9">
        <v>0.94578693944307191</v>
      </c>
    </row>
    <row r="80" spans="1:8" x14ac:dyDescent="0.3">
      <c r="A80" s="9" t="s">
        <v>25</v>
      </c>
      <c r="B80" s="9">
        <v>0.89451293482109295</v>
      </c>
    </row>
    <row r="81" spans="1:9" x14ac:dyDescent="0.3">
      <c r="A81" s="9" t="s">
        <v>26</v>
      </c>
      <c r="B81" s="9">
        <v>0.88210269185886858</v>
      </c>
    </row>
    <row r="82" spans="1:9" x14ac:dyDescent="0.3">
      <c r="A82" s="9" t="s">
        <v>27</v>
      </c>
      <c r="B82" s="9">
        <v>16.583164515509839</v>
      </c>
    </row>
    <row r="83" spans="1:9" ht="15" thickBot="1" x14ac:dyDescent="0.35">
      <c r="A83" s="10" t="s">
        <v>28</v>
      </c>
      <c r="B83" s="10">
        <v>20</v>
      </c>
    </row>
    <row r="85" spans="1:9" ht="15" thickBot="1" x14ac:dyDescent="0.35">
      <c r="A85" t="s">
        <v>29</v>
      </c>
    </row>
    <row r="86" spans="1:9" x14ac:dyDescent="0.3">
      <c r="A86" s="11"/>
      <c r="B86" s="11" t="s">
        <v>30</v>
      </c>
      <c r="C86" s="11" t="s">
        <v>31</v>
      </c>
      <c r="D86" s="11" t="s">
        <v>32</v>
      </c>
      <c r="E86" s="11" t="s">
        <v>33</v>
      </c>
      <c r="F86" s="11" t="s">
        <v>34</v>
      </c>
    </row>
    <row r="87" spans="1:9" x14ac:dyDescent="0.3">
      <c r="A87" s="9" t="s">
        <v>35</v>
      </c>
      <c r="B87" s="9">
        <v>2</v>
      </c>
      <c r="C87" s="9">
        <v>39643.423784076098</v>
      </c>
      <c r="D87" s="9">
        <v>19821.711892038049</v>
      </c>
      <c r="E87" s="9">
        <v>72.07859971347122</v>
      </c>
      <c r="F87" s="9">
        <v>4.9795865201658058E-9</v>
      </c>
    </row>
    <row r="88" spans="1:9" x14ac:dyDescent="0.3">
      <c r="A88" s="9" t="s">
        <v>36</v>
      </c>
      <c r="B88" s="9">
        <v>17</v>
      </c>
      <c r="C88" s="9">
        <v>4675.0228709239</v>
      </c>
      <c r="D88" s="9">
        <v>275.00134534846472</v>
      </c>
      <c r="E88" s="9"/>
      <c r="F88" s="9"/>
    </row>
    <row r="89" spans="1:9" ht="15" thickBot="1" x14ac:dyDescent="0.35">
      <c r="A89" s="10" t="s">
        <v>37</v>
      </c>
      <c r="B89" s="10">
        <v>19</v>
      </c>
      <c r="C89" s="10">
        <v>44318.446655</v>
      </c>
      <c r="D89" s="10"/>
      <c r="E89" s="10"/>
      <c r="F89" s="10"/>
    </row>
    <row r="90" spans="1:9" ht="15" thickBot="1" x14ac:dyDescent="0.35"/>
    <row r="91" spans="1:9" x14ac:dyDescent="0.3">
      <c r="A91" s="11"/>
      <c r="B91" s="11" t="s">
        <v>38</v>
      </c>
      <c r="C91" s="11" t="s">
        <v>27</v>
      </c>
      <c r="D91" s="11" t="s">
        <v>39</v>
      </c>
      <c r="E91" s="11" t="s">
        <v>40</v>
      </c>
      <c r="F91" s="11" t="s">
        <v>41</v>
      </c>
      <c r="G91" s="11" t="s">
        <v>42</v>
      </c>
      <c r="H91" s="11" t="s">
        <v>43</v>
      </c>
      <c r="I91" s="11" t="s">
        <v>44</v>
      </c>
    </row>
    <row r="92" spans="1:9" x14ac:dyDescent="0.3">
      <c r="A92" s="9" t="s">
        <v>45</v>
      </c>
      <c r="B92" s="9">
        <v>133.95069298245613</v>
      </c>
      <c r="C92" s="9">
        <v>12.337570949861984</v>
      </c>
      <c r="D92" s="9">
        <v>10.857136589269592</v>
      </c>
      <c r="E92" s="9">
        <v>4.5780082402304252E-9</v>
      </c>
      <c r="F92" s="9">
        <v>107.92069359981352</v>
      </c>
      <c r="G92" s="9">
        <v>159.98069236509875</v>
      </c>
      <c r="H92" s="9">
        <v>107.92069359981352</v>
      </c>
      <c r="I92" s="9">
        <v>159.98069236509875</v>
      </c>
    </row>
    <row r="93" spans="1:9" x14ac:dyDescent="0.3">
      <c r="A93" s="9" t="s">
        <v>46</v>
      </c>
      <c r="B93" s="9">
        <v>2.1199559125085434</v>
      </c>
      <c r="C93" s="9">
        <v>2.7058204650618332</v>
      </c>
      <c r="D93" s="9">
        <v>0.78347988711072836</v>
      </c>
      <c r="E93" s="9">
        <v>0.44412454202727936</v>
      </c>
      <c r="F93" s="9">
        <v>-3.5888262554991028</v>
      </c>
      <c r="G93" s="9">
        <v>7.8287380805161897</v>
      </c>
      <c r="H93" s="9">
        <v>-3.5888262554991028</v>
      </c>
      <c r="I93" s="9">
        <v>7.8287380805161897</v>
      </c>
    </row>
    <row r="94" spans="1:9" ht="15" thickBot="1" x14ac:dyDescent="0.35">
      <c r="A94" s="10" t="s">
        <v>65</v>
      </c>
      <c r="B94" s="10">
        <v>0.26112383230804298</v>
      </c>
      <c r="C94" s="10">
        <v>0.12515684972399937</v>
      </c>
      <c r="D94" s="10">
        <v>2.0863726826289026</v>
      </c>
      <c r="E94" s="10">
        <v>5.2320307666632315E-2</v>
      </c>
      <c r="F94" s="10">
        <v>-2.9340389121944033E-3</v>
      </c>
      <c r="G94" s="10">
        <v>0.52518170352828042</v>
      </c>
      <c r="H94" s="10">
        <v>-2.9340389121944033E-3</v>
      </c>
      <c r="I94" s="10">
        <v>0.52518170352828042</v>
      </c>
    </row>
    <row r="96" spans="1:9" x14ac:dyDescent="0.3">
      <c r="A96" t="s">
        <v>47</v>
      </c>
    </row>
    <row r="97" spans="1:5" x14ac:dyDescent="0.3">
      <c r="A97" t="s">
        <v>48</v>
      </c>
      <c r="B97" t="s">
        <v>1</v>
      </c>
      <c r="C97" t="s">
        <v>66</v>
      </c>
      <c r="D97" t="s">
        <v>2</v>
      </c>
      <c r="E97" t="s">
        <v>49</v>
      </c>
    </row>
    <row r="98" spans="1:5" x14ac:dyDescent="0.3">
      <c r="A98" s="12">
        <v>42005</v>
      </c>
      <c r="B98">
        <v>21</v>
      </c>
      <c r="C98">
        <f>B98*B98</f>
        <v>441</v>
      </c>
      <c r="D98" s="13">
        <v>312.56</v>
      </c>
      <c r="E98">
        <f>$B$92+$B$93*B98+$B$94*C98</f>
        <v>293.62537719298246</v>
      </c>
    </row>
    <row r="99" spans="1:5" x14ac:dyDescent="0.3">
      <c r="A99" s="12">
        <v>42036</v>
      </c>
      <c r="B99">
        <v>22</v>
      </c>
      <c r="C99">
        <f>B99*B99</f>
        <v>484</v>
      </c>
      <c r="D99" s="13">
        <v>315.57</v>
      </c>
      <c r="E99">
        <f t="shared" ref="E99:E101" si="5">$B$92+$B$93*B99+$B$94*C99</f>
        <v>306.9736578947369</v>
      </c>
    </row>
    <row r="100" spans="1:5" x14ac:dyDescent="0.3">
      <c r="A100" s="12">
        <v>42064</v>
      </c>
      <c r="B100">
        <v>23</v>
      </c>
      <c r="C100">
        <f>B100*B100</f>
        <v>529</v>
      </c>
      <c r="D100" s="13">
        <v>311.97000000000003</v>
      </c>
      <c r="E100">
        <f t="shared" si="5"/>
        <v>320.84418626110732</v>
      </c>
    </row>
    <row r="101" spans="1:5" x14ac:dyDescent="0.3">
      <c r="A101" s="12">
        <v>42095</v>
      </c>
      <c r="B101">
        <v>24</v>
      </c>
      <c r="C101">
        <f>B101*B101</f>
        <v>576</v>
      </c>
      <c r="D101" s="13">
        <v>321.27999999999997</v>
      </c>
      <c r="E101">
        <f t="shared" si="5"/>
        <v>335.23696229209395</v>
      </c>
    </row>
    <row r="103" spans="1:5" x14ac:dyDescent="0.3">
      <c r="A103" s="14" t="s">
        <v>67</v>
      </c>
    </row>
    <row r="104" spans="1:5" x14ac:dyDescent="0.3">
      <c r="A104" t="s">
        <v>22</v>
      </c>
    </row>
    <row r="105" spans="1:5" ht="15" thickBot="1" x14ac:dyDescent="0.35"/>
    <row r="106" spans="1:5" x14ac:dyDescent="0.3">
      <c r="A106" s="8" t="s">
        <v>23</v>
      </c>
      <c r="B106" s="8"/>
    </row>
    <row r="107" spans="1:5" x14ac:dyDescent="0.3">
      <c r="A107" s="9" t="s">
        <v>24</v>
      </c>
      <c r="B107" s="9">
        <v>0.92719922733821536</v>
      </c>
    </row>
    <row r="108" spans="1:5" x14ac:dyDescent="0.3">
      <c r="A108" s="9" t="s">
        <v>25</v>
      </c>
      <c r="B108" s="9">
        <v>0.85969840717658352</v>
      </c>
    </row>
    <row r="109" spans="1:5" x14ac:dyDescent="0.3">
      <c r="A109" s="9" t="s">
        <v>26</v>
      </c>
      <c r="B109" s="9">
        <v>0.85190387424194924</v>
      </c>
    </row>
    <row r="110" spans="1:5" x14ac:dyDescent="0.3">
      <c r="A110" s="9" t="s">
        <v>27</v>
      </c>
      <c r="B110" s="9">
        <v>9.6774468300632299E-2</v>
      </c>
    </row>
    <row r="111" spans="1:5" ht="15" thickBot="1" x14ac:dyDescent="0.35">
      <c r="A111" s="10" t="s">
        <v>28</v>
      </c>
      <c r="B111" s="10">
        <v>20</v>
      </c>
    </row>
    <row r="113" spans="1:9" ht="15" thickBot="1" x14ac:dyDescent="0.35">
      <c r="A113" t="s">
        <v>29</v>
      </c>
    </row>
    <row r="114" spans="1:9" x14ac:dyDescent="0.3">
      <c r="A114" s="11"/>
      <c r="B114" s="11" t="s">
        <v>30</v>
      </c>
      <c r="C114" s="11" t="s">
        <v>31</v>
      </c>
      <c r="D114" s="11" t="s">
        <v>32</v>
      </c>
      <c r="E114" s="11" t="s">
        <v>33</v>
      </c>
      <c r="F114" s="11" t="s">
        <v>34</v>
      </c>
    </row>
    <row r="115" spans="1:9" x14ac:dyDescent="0.3">
      <c r="A115" s="9" t="s">
        <v>35</v>
      </c>
      <c r="B115" s="9">
        <v>1</v>
      </c>
      <c r="C115" s="9">
        <v>1.0329459886471193</v>
      </c>
      <c r="D115" s="9">
        <v>1.0329459886471193</v>
      </c>
      <c r="E115" s="9">
        <v>110.29505095252044</v>
      </c>
      <c r="F115" s="9">
        <v>4.1800738187025019E-9</v>
      </c>
    </row>
    <row r="116" spans="1:9" x14ac:dyDescent="0.3">
      <c r="A116" s="9" t="s">
        <v>36</v>
      </c>
      <c r="B116" s="9">
        <v>18</v>
      </c>
      <c r="C116" s="9">
        <v>0.16857535886766153</v>
      </c>
      <c r="D116" s="9">
        <v>9.3652977148700849E-3</v>
      </c>
      <c r="E116" s="9"/>
      <c r="F116" s="9"/>
    </row>
    <row r="117" spans="1:9" ht="15" thickBot="1" x14ac:dyDescent="0.35">
      <c r="A117" s="10" t="s">
        <v>37</v>
      </c>
      <c r="B117" s="10">
        <v>19</v>
      </c>
      <c r="C117" s="10">
        <v>1.2015213475147808</v>
      </c>
      <c r="D117" s="10"/>
      <c r="E117" s="10"/>
      <c r="F117" s="10"/>
    </row>
    <row r="118" spans="1:9" ht="15" thickBot="1" x14ac:dyDescent="0.35"/>
    <row r="119" spans="1:9" x14ac:dyDescent="0.3">
      <c r="A119" s="11"/>
      <c r="B119" s="11" t="s">
        <v>38</v>
      </c>
      <c r="C119" s="11" t="s">
        <v>27</v>
      </c>
      <c r="D119" s="11" t="s">
        <v>39</v>
      </c>
      <c r="E119" s="11" t="s">
        <v>40</v>
      </c>
      <c r="F119" s="11" t="s">
        <v>41</v>
      </c>
      <c r="G119" s="11" t="s">
        <v>42</v>
      </c>
      <c r="H119" s="11" t="s">
        <v>43</v>
      </c>
      <c r="I119" s="11" t="s">
        <v>44</v>
      </c>
    </row>
    <row r="120" spans="1:9" x14ac:dyDescent="0.3">
      <c r="A120" s="9" t="s">
        <v>45</v>
      </c>
      <c r="B120" s="9">
        <v>4.8226427085661037</v>
      </c>
      <c r="C120" s="9">
        <v>4.4954784670686115E-2</v>
      </c>
      <c r="D120" s="9">
        <v>107.27762893080495</v>
      </c>
      <c r="E120" s="9">
        <v>1.0250838693481086E-26</v>
      </c>
      <c r="F120" s="9">
        <v>4.7281962106371695</v>
      </c>
      <c r="G120" s="9">
        <v>4.9170892064950378</v>
      </c>
      <c r="H120" s="9">
        <v>4.7281962106371695</v>
      </c>
      <c r="I120" s="9">
        <v>4.9170892064950378</v>
      </c>
    </row>
    <row r="121" spans="1:9" ht="15" thickBot="1" x14ac:dyDescent="0.35">
      <c r="A121" s="10" t="s">
        <v>46</v>
      </c>
      <c r="B121" s="10">
        <v>3.941195552833044E-2</v>
      </c>
      <c r="C121" s="10">
        <v>3.7527529173196649E-3</v>
      </c>
      <c r="D121" s="10">
        <v>10.502145064343781</v>
      </c>
      <c r="E121" s="10">
        <v>4.1800738187025019E-9</v>
      </c>
      <c r="F121" s="10">
        <v>3.1527714212754701E-2</v>
      </c>
      <c r="G121" s="10">
        <v>4.729619684390618E-2</v>
      </c>
      <c r="H121" s="10">
        <v>3.1527714212754701E-2</v>
      </c>
      <c r="I121" s="10">
        <v>4.729619684390618E-2</v>
      </c>
    </row>
    <row r="123" spans="1:9" x14ac:dyDescent="0.3">
      <c r="A123" t="s">
        <v>68</v>
      </c>
    </row>
    <row r="124" spans="1:9" x14ac:dyDescent="0.3">
      <c r="A124" t="s">
        <v>16</v>
      </c>
      <c r="B124">
        <f>EXP(B120)</f>
        <v>124.2931276491329</v>
      </c>
    </row>
    <row r="125" spans="1:9" x14ac:dyDescent="0.3">
      <c r="A125" t="s">
        <v>17</v>
      </c>
      <c r="B125">
        <f>EXP(B121)</f>
        <v>1.0401989110895595</v>
      </c>
    </row>
    <row r="127" spans="1:9" x14ac:dyDescent="0.3">
      <c r="A127" t="s">
        <v>47</v>
      </c>
    </row>
    <row r="128" spans="1:9" x14ac:dyDescent="0.3">
      <c r="A128" t="s">
        <v>48</v>
      </c>
      <c r="B128" t="s">
        <v>1</v>
      </c>
      <c r="C128" t="s">
        <v>2</v>
      </c>
      <c r="D128" t="s">
        <v>49</v>
      </c>
    </row>
    <row r="129" spans="1:4" x14ac:dyDescent="0.3">
      <c r="A129" s="12">
        <v>42005</v>
      </c>
      <c r="B129">
        <v>21</v>
      </c>
      <c r="C129" s="13">
        <v>312.56</v>
      </c>
      <c r="D129">
        <f>$B$124*$B$125^B129</f>
        <v>284.37499572181395</v>
      </c>
    </row>
    <row r="130" spans="1:4" x14ac:dyDescent="0.3">
      <c r="A130" s="12">
        <v>42036</v>
      </c>
      <c r="B130">
        <v>22</v>
      </c>
      <c r="C130" s="13">
        <v>315.57</v>
      </c>
      <c r="D130">
        <f t="shared" ref="D130:D132" si="6">$B$124*$B$125^B130</f>
        <v>295.80656089092901</v>
      </c>
    </row>
    <row r="131" spans="1:4" x14ac:dyDescent="0.3">
      <c r="A131" s="12">
        <v>42064</v>
      </c>
      <c r="B131">
        <v>23</v>
      </c>
      <c r="C131" s="13">
        <v>311.97000000000003</v>
      </c>
      <c r="D131">
        <f t="shared" si="6"/>
        <v>307.69766253189192</v>
      </c>
    </row>
    <row r="132" spans="1:4" x14ac:dyDescent="0.3">
      <c r="A132" s="12">
        <v>42095</v>
      </c>
      <c r="B132">
        <v>24</v>
      </c>
      <c r="C132" s="13">
        <v>321.27999999999997</v>
      </c>
      <c r="D132">
        <f t="shared" si="6"/>
        <v>320.06677351047665</v>
      </c>
    </row>
    <row r="134" spans="1:4" x14ac:dyDescent="0.3">
      <c r="A134" s="14" t="s">
        <v>69</v>
      </c>
    </row>
    <row r="135" spans="1:4" x14ac:dyDescent="0.3">
      <c r="A135" t="s">
        <v>22</v>
      </c>
    </row>
    <row r="136" spans="1:4" ht="15" thickBot="1" x14ac:dyDescent="0.35"/>
    <row r="137" spans="1:4" x14ac:dyDescent="0.3">
      <c r="A137" s="8" t="s">
        <v>23</v>
      </c>
      <c r="B137" s="8"/>
    </row>
    <row r="138" spans="1:4" x14ac:dyDescent="0.3">
      <c r="A138" s="9" t="s">
        <v>24</v>
      </c>
      <c r="B138" s="9">
        <v>0.91396393778228946</v>
      </c>
    </row>
    <row r="139" spans="1:4" x14ac:dyDescent="0.3">
      <c r="A139" s="9" t="s">
        <v>25</v>
      </c>
      <c r="B139" s="9">
        <v>0.83533007956650862</v>
      </c>
    </row>
    <row r="140" spans="1:4" x14ac:dyDescent="0.3">
      <c r="A140" s="9" t="s">
        <v>26</v>
      </c>
      <c r="B140" s="9">
        <v>0.82618175065353694</v>
      </c>
    </row>
    <row r="141" spans="1:4" x14ac:dyDescent="0.3">
      <c r="A141" s="9" t="s">
        <v>27</v>
      </c>
      <c r="B141" s="9">
        <v>0.25680296559976462</v>
      </c>
    </row>
    <row r="142" spans="1:4" ht="15" thickBot="1" x14ac:dyDescent="0.35">
      <c r="A142" s="10" t="s">
        <v>28</v>
      </c>
      <c r="B142" s="10">
        <v>20</v>
      </c>
    </row>
    <row r="144" spans="1:4" ht="15" thickBot="1" x14ac:dyDescent="0.35">
      <c r="A144" t="s">
        <v>29</v>
      </c>
    </row>
    <row r="145" spans="1:9" x14ac:dyDescent="0.3">
      <c r="A145" s="11"/>
      <c r="B145" s="11" t="s">
        <v>30</v>
      </c>
      <c r="C145" s="11" t="s">
        <v>31</v>
      </c>
      <c r="D145" s="11" t="s">
        <v>32</v>
      </c>
      <c r="E145" s="11" t="s">
        <v>33</v>
      </c>
      <c r="F145" s="11" t="s">
        <v>34</v>
      </c>
    </row>
    <row r="146" spans="1:9" x14ac:dyDescent="0.3">
      <c r="A146" s="9" t="s">
        <v>35</v>
      </c>
      <c r="B146" s="9">
        <v>1</v>
      </c>
      <c r="C146" s="9">
        <v>6.0216626179186221</v>
      </c>
      <c r="D146" s="9">
        <v>6.0216626179186221</v>
      </c>
      <c r="E146" s="9">
        <v>91.309580964241931</v>
      </c>
      <c r="F146" s="9">
        <v>1.7893043894812644E-8</v>
      </c>
    </row>
    <row r="147" spans="1:9" x14ac:dyDescent="0.3">
      <c r="A147" s="9" t="s">
        <v>36</v>
      </c>
      <c r="B147" s="9">
        <v>18</v>
      </c>
      <c r="C147" s="9">
        <v>1.18705973653501</v>
      </c>
      <c r="D147" s="9">
        <v>6.5947763140833893E-2</v>
      </c>
      <c r="E147" s="9"/>
      <c r="F147" s="9"/>
    </row>
    <row r="148" spans="1:9" ht="15" thickBot="1" x14ac:dyDescent="0.35">
      <c r="A148" s="10" t="s">
        <v>37</v>
      </c>
      <c r="B148" s="10">
        <v>19</v>
      </c>
      <c r="C148" s="10">
        <v>7.2087223544536325</v>
      </c>
      <c r="D148" s="10"/>
      <c r="E148" s="10"/>
      <c r="F148" s="10"/>
    </row>
    <row r="149" spans="1:9" ht="15" thickBot="1" x14ac:dyDescent="0.35"/>
    <row r="150" spans="1:9" x14ac:dyDescent="0.3">
      <c r="A150" s="11"/>
      <c r="B150" s="11" t="s">
        <v>38</v>
      </c>
      <c r="C150" s="11" t="s">
        <v>27</v>
      </c>
      <c r="D150" s="11" t="s">
        <v>39</v>
      </c>
      <c r="E150" s="11" t="s">
        <v>40</v>
      </c>
      <c r="F150" s="11" t="s">
        <v>41</v>
      </c>
      <c r="G150" s="11" t="s">
        <v>42</v>
      </c>
      <c r="H150" s="11" t="s">
        <v>43</v>
      </c>
      <c r="I150" s="11" t="s">
        <v>44</v>
      </c>
    </row>
    <row r="151" spans="1:9" x14ac:dyDescent="0.3">
      <c r="A151" s="9" t="s">
        <v>45</v>
      </c>
      <c r="B151" s="9">
        <v>0.75725336264407805</v>
      </c>
      <c r="C151" s="9">
        <v>0.11929305553472726</v>
      </c>
      <c r="D151" s="9">
        <v>6.3478411148889968</v>
      </c>
      <c r="E151" s="9">
        <v>5.5715187146553289E-6</v>
      </c>
      <c r="F151" s="9">
        <v>0.50662795302347141</v>
      </c>
      <c r="G151" s="9">
        <v>1.0078787722646847</v>
      </c>
      <c r="H151" s="9">
        <v>0.50662795302347141</v>
      </c>
      <c r="I151" s="9">
        <v>1.0078787722646847</v>
      </c>
    </row>
    <row r="152" spans="1:9" ht="15" thickBot="1" x14ac:dyDescent="0.35">
      <c r="A152" s="10" t="s">
        <v>46</v>
      </c>
      <c r="B152" s="10">
        <v>-9.5158456041849512E-2</v>
      </c>
      <c r="C152" s="10">
        <v>9.9583918698167781E-3</v>
      </c>
      <c r="D152" s="10">
        <v>-9.5556046885710977</v>
      </c>
      <c r="E152" s="10">
        <v>1.7893043894812644E-8</v>
      </c>
      <c r="F152" s="10">
        <v>-0.11608026100650475</v>
      </c>
      <c r="G152" s="10">
        <v>-7.4236651077194279E-2</v>
      </c>
      <c r="H152" s="10">
        <v>-0.11608026100650475</v>
      </c>
      <c r="I152" s="10">
        <v>-7.4236651077194279E-2</v>
      </c>
    </row>
    <row r="154" spans="1:9" x14ac:dyDescent="0.3">
      <c r="A154" t="s">
        <v>47</v>
      </c>
    </row>
    <row r="155" spans="1:9" x14ac:dyDescent="0.3">
      <c r="A155" t="s">
        <v>48</v>
      </c>
      <c r="B155" t="s">
        <v>1</v>
      </c>
      <c r="C155" t="s">
        <v>2</v>
      </c>
      <c r="D155" t="s">
        <v>49</v>
      </c>
    </row>
    <row r="156" spans="1:9" x14ac:dyDescent="0.3">
      <c r="A156" s="12">
        <v>42005</v>
      </c>
      <c r="B156">
        <v>21</v>
      </c>
      <c r="C156" s="13">
        <v>312.56</v>
      </c>
      <c r="D156">
        <f>350/(1+EXP($B$151+$B$152*B156))</f>
        <v>271.51282950878368</v>
      </c>
    </row>
    <row r="157" spans="1:9" x14ac:dyDescent="0.3">
      <c r="A157" s="12">
        <v>42036</v>
      </c>
      <c r="B157">
        <v>22</v>
      </c>
      <c r="C157" s="13">
        <v>315.57</v>
      </c>
      <c r="D157">
        <f t="shared" ref="D157:D159" si="7">350/(1+EXP($B$151+$B$152*B157))</f>
        <v>277.15440296475356</v>
      </c>
    </row>
    <row r="158" spans="1:9" x14ac:dyDescent="0.3">
      <c r="A158" s="12">
        <v>42064</v>
      </c>
      <c r="B158">
        <v>23</v>
      </c>
      <c r="C158" s="13">
        <v>311.97000000000003</v>
      </c>
      <c r="D158">
        <f t="shared" si="7"/>
        <v>282.49129188835354</v>
      </c>
    </row>
    <row r="159" spans="1:9" x14ac:dyDescent="0.3">
      <c r="A159" s="12">
        <v>42095</v>
      </c>
      <c r="B159">
        <v>24</v>
      </c>
      <c r="C159" s="13">
        <v>321.27999999999997</v>
      </c>
      <c r="D159">
        <f t="shared" si="7"/>
        <v>287.52532056941146</v>
      </c>
    </row>
    <row r="162" spans="1:9" x14ac:dyDescent="0.3">
      <c r="A162" t="s">
        <v>70</v>
      </c>
    </row>
    <row r="163" spans="1:9" x14ac:dyDescent="0.3">
      <c r="A163" t="s">
        <v>71</v>
      </c>
    </row>
    <row r="164" spans="1:9" x14ac:dyDescent="0.3">
      <c r="A164" t="s">
        <v>48</v>
      </c>
      <c r="B164" t="s">
        <v>1</v>
      </c>
      <c r="C164" t="s">
        <v>2</v>
      </c>
      <c r="D164" t="s">
        <v>49</v>
      </c>
      <c r="E164" t="s">
        <v>72</v>
      </c>
      <c r="F164" t="s">
        <v>73</v>
      </c>
      <c r="G164" t="s">
        <v>74</v>
      </c>
      <c r="H164" t="s">
        <v>75</v>
      </c>
      <c r="I164">
        <f>E169/4</f>
        <v>30.420823308270656</v>
      </c>
    </row>
    <row r="165" spans="1:9" x14ac:dyDescent="0.3">
      <c r="A165" s="12">
        <v>42005</v>
      </c>
      <c r="B165">
        <v>21</v>
      </c>
      <c r="C165" s="13">
        <v>312.56</v>
      </c>
      <c r="D165">
        <v>273.51884210526316</v>
      </c>
      <c r="E165">
        <f>ABS(C165-D165)</f>
        <v>39.041157894736841</v>
      </c>
      <c r="F165">
        <f>E165^2</f>
        <v>1524.2120097617728</v>
      </c>
      <c r="G165">
        <f>E165/C165</f>
        <v>0.12490772298034566</v>
      </c>
      <c r="H165" t="s">
        <v>76</v>
      </c>
      <c r="I165">
        <f>F169/4</f>
        <v>968.41544494637787</v>
      </c>
    </row>
    <row r="166" spans="1:9" x14ac:dyDescent="0.3">
      <c r="A166" s="12">
        <v>42036</v>
      </c>
      <c r="B166">
        <v>22</v>
      </c>
      <c r="C166" s="13">
        <v>315.57</v>
      </c>
      <c r="D166">
        <v>281.12239849624063</v>
      </c>
      <c r="E166">
        <f>ABS(C166-D166)</f>
        <v>34.447601503759358</v>
      </c>
      <c r="F166">
        <f>E166^2</f>
        <v>1186.6372493618039</v>
      </c>
      <c r="G166">
        <f>E166/C166</f>
        <v>0.10915993758519302</v>
      </c>
      <c r="H166" t="s">
        <v>77</v>
      </c>
      <c r="I166" s="15">
        <f>G169/4</f>
        <v>9.655865200573191E-2</v>
      </c>
    </row>
    <row r="167" spans="1:9" x14ac:dyDescent="0.3">
      <c r="A167" s="12">
        <v>42064</v>
      </c>
      <c r="B167">
        <v>23</v>
      </c>
      <c r="C167" s="13">
        <v>311.97000000000003</v>
      </c>
      <c r="D167">
        <v>288.72595488721805</v>
      </c>
      <c r="E167">
        <f>ABS(C167-D167)</f>
        <v>23.244045112781976</v>
      </c>
      <c r="F167">
        <f>E167^2</f>
        <v>540.28563320504361</v>
      </c>
      <c r="G167">
        <f>E167/C167</f>
        <v>7.4507308756553425E-2</v>
      </c>
    </row>
    <row r="168" spans="1:9" x14ac:dyDescent="0.3">
      <c r="A168" s="12">
        <v>42095</v>
      </c>
      <c r="B168">
        <v>24</v>
      </c>
      <c r="C168" s="13">
        <v>321.27999999999997</v>
      </c>
      <c r="D168">
        <v>296.32951127819553</v>
      </c>
      <c r="E168">
        <f>ABS(C168-D168)</f>
        <v>24.950488721804447</v>
      </c>
      <c r="F168">
        <f>E168^2</f>
        <v>622.5268874568909</v>
      </c>
      <c r="G168">
        <f>E168/C168</f>
        <v>7.7659638700835559E-2</v>
      </c>
    </row>
    <row r="169" spans="1:9" x14ac:dyDescent="0.3">
      <c r="E169">
        <f>SUM(E165:E168)</f>
        <v>121.68329323308262</v>
      </c>
      <c r="F169">
        <f>SUM(F165:F168)</f>
        <v>3873.6617797855115</v>
      </c>
      <c r="G169">
        <f>SUM(G165:G168)</f>
        <v>0.38623460802292764</v>
      </c>
    </row>
    <row r="170" spans="1:9" x14ac:dyDescent="0.3">
      <c r="A170" t="s">
        <v>78</v>
      </c>
    </row>
    <row r="171" spans="1:9" x14ac:dyDescent="0.3">
      <c r="A171" t="s">
        <v>48</v>
      </c>
      <c r="B171" t="s">
        <v>1</v>
      </c>
      <c r="C171" t="s">
        <v>2</v>
      </c>
      <c r="D171" t="s">
        <v>49</v>
      </c>
      <c r="E171" t="s">
        <v>72</v>
      </c>
      <c r="F171" t="s">
        <v>73</v>
      </c>
      <c r="G171" t="s">
        <v>74</v>
      </c>
      <c r="H171" t="s">
        <v>75</v>
      </c>
      <c r="I171">
        <f>E176/4</f>
        <v>12.590528366370748</v>
      </c>
    </row>
    <row r="172" spans="1:9" x14ac:dyDescent="0.3">
      <c r="A172" s="12">
        <v>42005</v>
      </c>
      <c r="B172">
        <v>21</v>
      </c>
      <c r="C172" s="13">
        <v>312.56</v>
      </c>
      <c r="D172">
        <v>293.62537719298604</v>
      </c>
      <c r="E172">
        <f>ABS(C172-D172)</f>
        <v>18.934622807013966</v>
      </c>
      <c r="F172">
        <f>E172^2</f>
        <v>358.51994084389344</v>
      </c>
      <c r="G172">
        <f>E172/C172</f>
        <v>6.0579161783382282E-2</v>
      </c>
      <c r="H172" t="s">
        <v>76</v>
      </c>
      <c r="I172">
        <f>F176/4</f>
        <v>176.49125416362497</v>
      </c>
    </row>
    <row r="173" spans="1:9" x14ac:dyDescent="0.3">
      <c r="A173" s="12">
        <v>42036</v>
      </c>
      <c r="B173">
        <v>22</v>
      </c>
      <c r="C173" s="13">
        <v>315.57</v>
      </c>
      <c r="D173">
        <v>306.97365789474065</v>
      </c>
      <c r="E173">
        <f>ABS(C173-D173)</f>
        <v>8.596342105259339</v>
      </c>
      <c r="F173">
        <f>E173^2</f>
        <v>73.897097590654568</v>
      </c>
      <c r="G173">
        <f>E173/C173</f>
        <v>2.7240682274168454E-2</v>
      </c>
      <c r="H173" t="s">
        <v>77</v>
      </c>
      <c r="I173" s="15">
        <f>G176/4</f>
        <v>3.992680602506906E-2</v>
      </c>
    </row>
    <row r="174" spans="1:9" x14ac:dyDescent="0.3">
      <c r="A174" s="12">
        <v>42064</v>
      </c>
      <c r="B174">
        <v>23</v>
      </c>
      <c r="C174" s="13">
        <v>311.97000000000003</v>
      </c>
      <c r="D174">
        <v>320.84418626111142</v>
      </c>
      <c r="E174">
        <f>ABS(C174-D174)</f>
        <v>8.8741862611113902</v>
      </c>
      <c r="F174">
        <f>E174^2</f>
        <v>78.751181796898152</v>
      </c>
      <c r="G174">
        <f>E174/C174</f>
        <v>2.8445639840726317E-2</v>
      </c>
    </row>
    <row r="175" spans="1:9" x14ac:dyDescent="0.3">
      <c r="A175" s="12">
        <v>42095</v>
      </c>
      <c r="B175">
        <v>24</v>
      </c>
      <c r="C175" s="13">
        <v>321.27999999999997</v>
      </c>
      <c r="D175">
        <v>335.23696229209827</v>
      </c>
      <c r="E175">
        <f>ABS(C175-D175)</f>
        <v>13.956962292098297</v>
      </c>
      <c r="F175">
        <f>E175^2</f>
        <v>194.79679642305373</v>
      </c>
      <c r="G175">
        <f>E175/C175</f>
        <v>4.3441740201999181E-2</v>
      </c>
    </row>
    <row r="176" spans="1:9" x14ac:dyDescent="0.3">
      <c r="E176">
        <f>SUM(E172:E175)</f>
        <v>50.362113465482992</v>
      </c>
      <c r="F176">
        <f>SUM(F172:F175)</f>
        <v>705.96501665449989</v>
      </c>
      <c r="G176">
        <f>SUM(G172:G175)</f>
        <v>0.15970722410027624</v>
      </c>
    </row>
    <row r="177" spans="1:9" x14ac:dyDescent="0.3">
      <c r="A177" t="s">
        <v>79</v>
      </c>
    </row>
    <row r="178" spans="1:9" x14ac:dyDescent="0.3">
      <c r="A178" t="s">
        <v>48</v>
      </c>
      <c r="B178" t="s">
        <v>1</v>
      </c>
      <c r="C178" t="s">
        <v>2</v>
      </c>
      <c r="D178" t="s">
        <v>49</v>
      </c>
      <c r="E178" t="s">
        <v>72</v>
      </c>
      <c r="F178" t="s">
        <v>73</v>
      </c>
      <c r="G178" t="s">
        <v>74</v>
      </c>
      <c r="H178" t="s">
        <v>75</v>
      </c>
      <c r="I178">
        <f>E183/4</f>
        <v>13.358501836223354</v>
      </c>
    </row>
    <row r="179" spans="1:9" x14ac:dyDescent="0.3">
      <c r="A179" s="12">
        <v>42005</v>
      </c>
      <c r="B179">
        <v>21</v>
      </c>
      <c r="C179" s="13">
        <v>312.56</v>
      </c>
      <c r="D179">
        <v>284.37499572181287</v>
      </c>
      <c r="E179">
        <f>ABS(C179-D179)</f>
        <v>28.185004278187137</v>
      </c>
      <c r="F179">
        <f>E179^2</f>
        <v>794.3944661614272</v>
      </c>
      <c r="G179">
        <f>E179/C179</f>
        <v>9.0174700147770459E-2</v>
      </c>
      <c r="H179" t="s">
        <v>76</v>
      </c>
      <c r="I179">
        <f>F183/4</f>
        <v>301.17819438393133</v>
      </c>
    </row>
    <row r="180" spans="1:9" x14ac:dyDescent="0.3">
      <c r="A180" s="12">
        <v>42036</v>
      </c>
      <c r="B180">
        <v>22</v>
      </c>
      <c r="C180" s="13">
        <v>315.57</v>
      </c>
      <c r="D180">
        <v>295.80656089092787</v>
      </c>
      <c r="E180">
        <f>ABS(C180-D180)</f>
        <v>19.763439109072124</v>
      </c>
      <c r="F180">
        <f>E180^2</f>
        <v>390.59352541800155</v>
      </c>
      <c r="G180">
        <f>E180/C180</f>
        <v>6.2627750131736618E-2</v>
      </c>
      <c r="H180" t="s">
        <v>77</v>
      </c>
      <c r="I180" s="15">
        <f>G183/4</f>
        <v>4.2568346066831894E-2</v>
      </c>
    </row>
    <row r="181" spans="1:9" x14ac:dyDescent="0.3">
      <c r="A181" s="12">
        <v>42064</v>
      </c>
      <c r="B181">
        <v>23</v>
      </c>
      <c r="C181" s="13">
        <v>311.97000000000003</v>
      </c>
      <c r="D181">
        <v>307.69766253189056</v>
      </c>
      <c r="E181">
        <f>ABS(C181-D181)</f>
        <v>4.2723374681094697</v>
      </c>
      <c r="F181">
        <f>E181^2</f>
        <v>18.252867441412032</v>
      </c>
      <c r="G181">
        <f>E181/C181</f>
        <v>1.3694706119529023E-2</v>
      </c>
    </row>
    <row r="182" spans="1:9" x14ac:dyDescent="0.3">
      <c r="A182" s="12">
        <v>42095</v>
      </c>
      <c r="B182">
        <v>24</v>
      </c>
      <c r="C182" s="13">
        <v>321.27999999999997</v>
      </c>
      <c r="D182">
        <v>320.06677351047529</v>
      </c>
      <c r="E182">
        <f>ABS(C182-D182)</f>
        <v>1.2132264895246863</v>
      </c>
      <c r="F182">
        <f>E182^2</f>
        <v>1.4719185148843936</v>
      </c>
      <c r="G182">
        <f>E182/C182</f>
        <v>3.7762278682914791E-3</v>
      </c>
    </row>
    <row r="183" spans="1:9" x14ac:dyDescent="0.3">
      <c r="E183">
        <f>SUM(E179:E182)</f>
        <v>53.434007344893416</v>
      </c>
      <c r="F183">
        <f>SUM(F179:F182)</f>
        <v>1204.7127775357253</v>
      </c>
      <c r="G183">
        <f>SUM(G179:G182)</f>
        <v>0.17027338426732758</v>
      </c>
    </row>
    <row r="184" spans="1:9" x14ac:dyDescent="0.3">
      <c r="A184" t="s">
        <v>80</v>
      </c>
    </row>
    <row r="185" spans="1:9" x14ac:dyDescent="0.3">
      <c r="A185" t="s">
        <v>48</v>
      </c>
      <c r="B185" t="s">
        <v>1</v>
      </c>
      <c r="C185" t="s">
        <v>2</v>
      </c>
      <c r="D185" t="s">
        <v>49</v>
      </c>
      <c r="E185" t="s">
        <v>72</v>
      </c>
      <c r="F185" t="s">
        <v>73</v>
      </c>
      <c r="G185" t="s">
        <v>74</v>
      </c>
      <c r="H185" t="s">
        <v>75</v>
      </c>
      <c r="I185">
        <f>E190/4</f>
        <v>35.674038767174437</v>
      </c>
    </row>
    <row r="186" spans="1:9" x14ac:dyDescent="0.3">
      <c r="A186" s="12">
        <v>42005</v>
      </c>
      <c r="B186">
        <v>21</v>
      </c>
      <c r="C186" s="13">
        <v>312.56</v>
      </c>
      <c r="D186">
        <v>271.51282950878368</v>
      </c>
      <c r="E186">
        <f>ABS(C186-D186)</f>
        <v>41.04717049121632</v>
      </c>
      <c r="F186">
        <f>E186^2</f>
        <v>1684.8702053349798</v>
      </c>
      <c r="G186">
        <f>E186/C186</f>
        <v>0.13132573103153417</v>
      </c>
      <c r="H186" t="s">
        <v>76</v>
      </c>
      <c r="I186">
        <f>F190/4</f>
        <v>1292.2502290757154</v>
      </c>
    </row>
    <row r="187" spans="1:9" x14ac:dyDescent="0.3">
      <c r="A187" s="12">
        <v>42036</v>
      </c>
      <c r="B187">
        <v>22</v>
      </c>
      <c r="C187" s="13">
        <v>315.57</v>
      </c>
      <c r="D187">
        <v>277.15440296475356</v>
      </c>
      <c r="E187">
        <f>ABS(C187-D187)</f>
        <v>38.415597035246435</v>
      </c>
      <c r="F187">
        <f>E187^2</f>
        <v>1475.7580955744347</v>
      </c>
      <c r="G187">
        <f>E187/C187</f>
        <v>0.12173399573865208</v>
      </c>
      <c r="H187" t="s">
        <v>77</v>
      </c>
      <c r="I187" s="15">
        <f>G190/4</f>
        <v>0.11315374302710404</v>
      </c>
    </row>
    <row r="188" spans="1:9" x14ac:dyDescent="0.3">
      <c r="A188" s="12">
        <v>42064</v>
      </c>
      <c r="B188">
        <v>23</v>
      </c>
      <c r="C188" s="13">
        <v>311.97000000000003</v>
      </c>
      <c r="D188">
        <v>282.49129188835354</v>
      </c>
      <c r="E188">
        <f>ABS(C188-D188)</f>
        <v>29.478708111646483</v>
      </c>
      <c r="F188">
        <f>E188^2</f>
        <v>868.99423193165217</v>
      </c>
      <c r="G188">
        <f>E188/C188</f>
        <v>9.4492124600591337E-2</v>
      </c>
    </row>
    <row r="189" spans="1:9" x14ac:dyDescent="0.3">
      <c r="A189" s="12">
        <v>42095</v>
      </c>
      <c r="B189">
        <v>24</v>
      </c>
      <c r="C189" s="13">
        <v>321.27999999999997</v>
      </c>
      <c r="D189">
        <v>287.52532056941146</v>
      </c>
      <c r="E189">
        <f>ABS(C189-D189)</f>
        <v>33.75467943058851</v>
      </c>
      <c r="F189">
        <f>E189^2</f>
        <v>1139.378383461795</v>
      </c>
      <c r="G189">
        <f>E189/C189</f>
        <v>0.10506312073763854</v>
      </c>
    </row>
    <row r="190" spans="1:9" x14ac:dyDescent="0.3">
      <c r="E190">
        <f>SUM(E186:E189)</f>
        <v>142.69615506869775</v>
      </c>
      <c r="F190">
        <f>SUM(F186:F189)</f>
        <v>5169.0009163028617</v>
      </c>
      <c r="G190">
        <f>SUM(G186:G189)</f>
        <v>0.45261497210841617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workbookViewId="0">
      <selection activeCell="P158" sqref="P158"/>
    </sheetView>
  </sheetViews>
  <sheetFormatPr defaultRowHeight="14.4" x14ac:dyDescent="0.3"/>
  <cols>
    <col min="1" max="1" width="10.5546875" customWidth="1"/>
    <col min="2" max="2" width="10.6640625" customWidth="1"/>
    <col min="5" max="5" width="12" bestFit="1" customWidth="1"/>
    <col min="6" max="6" width="12.109375" customWidth="1"/>
  </cols>
  <sheetData>
    <row r="1" spans="1:6" x14ac:dyDescent="0.3">
      <c r="A1" t="s">
        <v>81</v>
      </c>
    </row>
    <row r="2" spans="1:6" x14ac:dyDescent="0.3">
      <c r="A2" t="s">
        <v>22</v>
      </c>
    </row>
    <row r="3" spans="1:6" ht="15" thickBot="1" x14ac:dyDescent="0.35"/>
    <row r="4" spans="1:6" x14ac:dyDescent="0.3">
      <c r="A4" s="8" t="s">
        <v>23</v>
      </c>
      <c r="B4" s="8"/>
    </row>
    <row r="5" spans="1:6" x14ac:dyDescent="0.3">
      <c r="A5" s="9" t="s">
        <v>24</v>
      </c>
      <c r="B5" s="9">
        <v>0.41200974292929826</v>
      </c>
    </row>
    <row r="6" spans="1:6" x14ac:dyDescent="0.3">
      <c r="A6" s="9" t="s">
        <v>25</v>
      </c>
      <c r="B6" s="9">
        <v>0.16975202826866642</v>
      </c>
    </row>
    <row r="7" spans="1:6" x14ac:dyDescent="0.3">
      <c r="A7" s="9" t="s">
        <v>26</v>
      </c>
      <c r="B7" s="9">
        <v>0.15437706582919727</v>
      </c>
    </row>
    <row r="8" spans="1:6" x14ac:dyDescent="0.3">
      <c r="A8" s="9" t="s">
        <v>27</v>
      </c>
      <c r="B8" s="9">
        <v>4.6668021081462934</v>
      </c>
    </row>
    <row r="9" spans="1:6" ht="15" thickBot="1" x14ac:dyDescent="0.35">
      <c r="A9" s="10" t="s">
        <v>28</v>
      </c>
      <c r="B9" s="10">
        <v>111</v>
      </c>
    </row>
    <row r="11" spans="1:6" ht="15" thickBot="1" x14ac:dyDescent="0.35">
      <c r="A11" t="s">
        <v>29</v>
      </c>
    </row>
    <row r="12" spans="1:6" x14ac:dyDescent="0.3">
      <c r="A12" s="11"/>
      <c r="B12" s="11" t="s">
        <v>30</v>
      </c>
      <c r="C12" s="11" t="s">
        <v>31</v>
      </c>
      <c r="D12" s="11" t="s">
        <v>32</v>
      </c>
      <c r="E12" s="11" t="s">
        <v>33</v>
      </c>
      <c r="F12" s="11" t="s">
        <v>34</v>
      </c>
    </row>
    <row r="13" spans="1:6" x14ac:dyDescent="0.3">
      <c r="A13" s="9" t="s">
        <v>35</v>
      </c>
      <c r="B13" s="9">
        <v>2</v>
      </c>
      <c r="C13" s="9">
        <v>480.91649701858796</v>
      </c>
      <c r="D13" s="9">
        <v>240.45824850929398</v>
      </c>
      <c r="E13" s="9">
        <v>11.040809298687792</v>
      </c>
      <c r="F13" s="9">
        <v>4.3373299232696577E-5</v>
      </c>
    </row>
    <row r="14" spans="1:6" x14ac:dyDescent="0.3">
      <c r="A14" s="9" t="s">
        <v>36</v>
      </c>
      <c r="B14" s="9">
        <v>108</v>
      </c>
      <c r="C14" s="9">
        <v>2352.1365269926582</v>
      </c>
      <c r="D14" s="9">
        <v>21.779041916598686</v>
      </c>
      <c r="E14" s="9"/>
      <c r="F14" s="9"/>
    </row>
    <row r="15" spans="1:6" ht="15" thickBot="1" x14ac:dyDescent="0.35">
      <c r="A15" s="10" t="s">
        <v>37</v>
      </c>
      <c r="B15" s="10">
        <v>110</v>
      </c>
      <c r="C15" s="10">
        <v>2833.0530240112462</v>
      </c>
      <c r="D15" s="10"/>
      <c r="E15" s="10"/>
      <c r="F15" s="10"/>
    </row>
    <row r="16" spans="1:6" ht="15" thickBot="1" x14ac:dyDescent="0.35"/>
    <row r="17" spans="1:9" x14ac:dyDescent="0.3">
      <c r="A17" s="11"/>
      <c r="B17" s="11" t="s">
        <v>38</v>
      </c>
      <c r="C17" s="11" t="s">
        <v>27</v>
      </c>
      <c r="D17" s="11" t="s">
        <v>39</v>
      </c>
      <c r="E17" s="11" t="s">
        <v>40</v>
      </c>
      <c r="F17" s="11" t="s">
        <v>41</v>
      </c>
      <c r="G17" s="11" t="s">
        <v>42</v>
      </c>
      <c r="H17" s="11" t="s">
        <v>43</v>
      </c>
      <c r="I17" s="11" t="s">
        <v>44</v>
      </c>
    </row>
    <row r="18" spans="1:9" x14ac:dyDescent="0.3">
      <c r="A18" s="9" t="s">
        <v>45</v>
      </c>
      <c r="B18" s="9">
        <v>26.487671084544772</v>
      </c>
      <c r="C18" s="9">
        <v>5.6093848521162233</v>
      </c>
      <c r="D18" s="9">
        <v>4.722027777172733</v>
      </c>
      <c r="E18" s="16">
        <v>7.054876759402965E-6</v>
      </c>
      <c r="F18" s="9">
        <v>15.368897173011952</v>
      </c>
      <c r="G18" s="9">
        <v>37.606444996077592</v>
      </c>
      <c r="H18" s="9">
        <v>15.368897173011952</v>
      </c>
      <c r="I18" s="9">
        <v>37.606444996077592</v>
      </c>
    </row>
    <row r="19" spans="1:9" x14ac:dyDescent="0.3">
      <c r="A19" s="9" t="s">
        <v>1</v>
      </c>
      <c r="B19" s="9">
        <v>9.790960135122781E-2</v>
      </c>
      <c r="C19" s="9">
        <v>2.5552000795363395E-2</v>
      </c>
      <c r="D19" s="9">
        <v>3.8317782679857402</v>
      </c>
      <c r="E19" s="16">
        <v>2.1403132823817698E-4</v>
      </c>
      <c r="F19" s="9">
        <v>4.7261102929200514E-2</v>
      </c>
      <c r="G19" s="9">
        <v>0.1485580997732551</v>
      </c>
      <c r="H19" s="9">
        <v>4.7261102929200514E-2</v>
      </c>
      <c r="I19" s="9">
        <v>0.1485580997732551</v>
      </c>
    </row>
    <row r="20" spans="1:9" ht="15" thickBot="1" x14ac:dyDescent="0.35">
      <c r="A20" s="10" t="s">
        <v>82</v>
      </c>
      <c r="B20" s="10">
        <v>-0.33629400506303825</v>
      </c>
      <c r="C20" s="10">
        <v>7.1640204621629039E-2</v>
      </c>
      <c r="D20" s="10">
        <v>-4.6942077683779679</v>
      </c>
      <c r="E20" s="17">
        <v>7.8999840305294986E-6</v>
      </c>
      <c r="F20" s="10">
        <v>-0.47829731900277106</v>
      </c>
      <c r="G20" s="10">
        <v>-0.19429069112330541</v>
      </c>
      <c r="H20" s="10">
        <v>-0.47829731900277106</v>
      </c>
      <c r="I20" s="10">
        <v>-0.19429069112330541</v>
      </c>
    </row>
    <row r="21" spans="1:9" x14ac:dyDescent="0.3">
      <c r="E21" t="s">
        <v>83</v>
      </c>
    </row>
    <row r="22" spans="1:9" x14ac:dyDescent="0.3">
      <c r="E22" t="s">
        <v>84</v>
      </c>
    </row>
    <row r="23" spans="1:9" x14ac:dyDescent="0.3">
      <c r="E23" t="s">
        <v>85</v>
      </c>
    </row>
    <row r="25" spans="1:9" x14ac:dyDescent="0.3">
      <c r="A25" t="s">
        <v>86</v>
      </c>
    </row>
    <row r="26" spans="1:9" x14ac:dyDescent="0.3">
      <c r="A26" t="s">
        <v>22</v>
      </c>
    </row>
    <row r="27" spans="1:9" ht="15" thickBot="1" x14ac:dyDescent="0.35"/>
    <row r="28" spans="1:9" x14ac:dyDescent="0.3">
      <c r="A28" s="8" t="s">
        <v>23</v>
      </c>
      <c r="B28" s="8"/>
    </row>
    <row r="29" spans="1:9" x14ac:dyDescent="0.3">
      <c r="A29" s="9" t="s">
        <v>24</v>
      </c>
      <c r="B29" s="9">
        <v>0.90155769776017891</v>
      </c>
    </row>
    <row r="30" spans="1:9" x14ac:dyDescent="0.3">
      <c r="A30" s="9" t="s">
        <v>25</v>
      </c>
      <c r="B30" s="9">
        <v>0.81280628239063402</v>
      </c>
    </row>
    <row r="31" spans="1:9" x14ac:dyDescent="0.3">
      <c r="A31" s="9" t="s">
        <v>26</v>
      </c>
      <c r="B31" s="9">
        <v>0.81108890883458473</v>
      </c>
    </row>
    <row r="32" spans="1:9" x14ac:dyDescent="0.3">
      <c r="A32" s="9" t="s">
        <v>27</v>
      </c>
      <c r="B32" s="9">
        <v>4.951052012911715</v>
      </c>
    </row>
    <row r="33" spans="1:11" ht="15" thickBot="1" x14ac:dyDescent="0.35">
      <c r="A33" s="10" t="s">
        <v>28</v>
      </c>
      <c r="B33" s="10">
        <v>111</v>
      </c>
    </row>
    <row r="35" spans="1:11" ht="15" thickBot="1" x14ac:dyDescent="0.35">
      <c r="A35" t="s">
        <v>29</v>
      </c>
    </row>
    <row r="36" spans="1:11" x14ac:dyDescent="0.3">
      <c r="A36" s="11"/>
      <c r="B36" s="11" t="s">
        <v>30</v>
      </c>
      <c r="C36" s="11" t="s">
        <v>31</v>
      </c>
      <c r="D36" s="11" t="s">
        <v>32</v>
      </c>
      <c r="E36" s="11" t="s">
        <v>33</v>
      </c>
      <c r="F36" s="11" t="s">
        <v>34</v>
      </c>
    </row>
    <row r="37" spans="1:11" x14ac:dyDescent="0.3">
      <c r="A37" s="9" t="s">
        <v>35</v>
      </c>
      <c r="B37" s="9">
        <v>1</v>
      </c>
      <c r="C37" s="9">
        <v>11601.583174738844</v>
      </c>
      <c r="D37" s="9">
        <v>11601.583174738844</v>
      </c>
      <c r="E37" s="9">
        <v>473.28449860406175</v>
      </c>
      <c r="F37" s="9">
        <v>1.845928336445754E-41</v>
      </c>
      <c r="J37" t="s">
        <v>91</v>
      </c>
      <c r="K37">
        <f>LN(D38)+2*2/B33</f>
        <v>3.2352361997574461</v>
      </c>
    </row>
    <row r="38" spans="1:11" x14ac:dyDescent="0.3">
      <c r="A38" s="9" t="s">
        <v>36</v>
      </c>
      <c r="B38" s="9">
        <v>109</v>
      </c>
      <c r="C38" s="9">
        <v>2671.9078477667285</v>
      </c>
      <c r="D38" s="9">
        <v>24.512916034557144</v>
      </c>
      <c r="E38" s="9"/>
      <c r="F38" s="9"/>
    </row>
    <row r="39" spans="1:11" ht="15" thickBot="1" x14ac:dyDescent="0.35">
      <c r="A39" s="10" t="s">
        <v>37</v>
      </c>
      <c r="B39" s="10">
        <v>110</v>
      </c>
      <c r="C39" s="10">
        <v>14273.491022505572</v>
      </c>
      <c r="D39" s="10"/>
      <c r="E39" s="10"/>
      <c r="F39" s="10"/>
    </row>
    <row r="40" spans="1:11" ht="15" thickBot="1" x14ac:dyDescent="0.35"/>
    <row r="41" spans="1:11" x14ac:dyDescent="0.3">
      <c r="A41" s="11"/>
      <c r="B41" s="11" t="s">
        <v>38</v>
      </c>
      <c r="C41" s="11" t="s">
        <v>27</v>
      </c>
      <c r="D41" s="11" t="s">
        <v>39</v>
      </c>
      <c r="E41" s="11" t="s">
        <v>40</v>
      </c>
      <c r="F41" s="11" t="s">
        <v>41</v>
      </c>
      <c r="G41" s="11" t="s">
        <v>42</v>
      </c>
      <c r="H41" s="11" t="s">
        <v>43</v>
      </c>
      <c r="I41" s="11" t="s">
        <v>44</v>
      </c>
    </row>
    <row r="42" spans="1:11" x14ac:dyDescent="0.3">
      <c r="A42" s="9" t="s">
        <v>45</v>
      </c>
      <c r="B42" s="9">
        <v>10.280987810535606</v>
      </c>
      <c r="C42" s="9">
        <v>3.9090048833981315</v>
      </c>
      <c r="D42" s="9">
        <v>2.6300780165816153</v>
      </c>
      <c r="E42" s="9">
        <v>9.7711545479565332E-3</v>
      </c>
      <c r="F42" s="9">
        <v>2.5334672144193471</v>
      </c>
      <c r="G42" s="9">
        <v>18.028508406651866</v>
      </c>
      <c r="H42" s="9">
        <v>2.5334672144193471</v>
      </c>
      <c r="I42" s="9">
        <v>18.028508406651866</v>
      </c>
    </row>
    <row r="43" spans="1:11" ht="15" thickBot="1" x14ac:dyDescent="0.35">
      <c r="A43" s="10" t="s">
        <v>46</v>
      </c>
      <c r="B43" s="10">
        <v>0.89456996761528085</v>
      </c>
      <c r="C43" s="10">
        <v>4.112000642404863E-2</v>
      </c>
      <c r="D43" s="10">
        <v>21.755102817593443</v>
      </c>
      <c r="E43" s="10">
        <v>1.8459283364456752E-41</v>
      </c>
      <c r="F43" s="10">
        <v>0.81307145170506101</v>
      </c>
      <c r="G43" s="10">
        <v>0.97606848352550069</v>
      </c>
      <c r="H43" s="10">
        <v>0.81307145170506101</v>
      </c>
      <c r="I43" s="10">
        <v>0.97606848352550069</v>
      </c>
    </row>
    <row r="45" spans="1:11" x14ac:dyDescent="0.3">
      <c r="A45" t="s">
        <v>87</v>
      </c>
    </row>
    <row r="46" spans="1:11" x14ac:dyDescent="0.3">
      <c r="A46" t="s">
        <v>22</v>
      </c>
    </row>
    <row r="47" spans="1:11" ht="15" thickBot="1" x14ac:dyDescent="0.35"/>
    <row r="48" spans="1:11" x14ac:dyDescent="0.3">
      <c r="A48" s="8" t="s">
        <v>23</v>
      </c>
      <c r="B48" s="8"/>
    </row>
    <row r="49" spans="1:11" x14ac:dyDescent="0.3">
      <c r="A49" s="9" t="s">
        <v>24</v>
      </c>
      <c r="B49" s="9">
        <v>0.93225867903930859</v>
      </c>
    </row>
    <row r="50" spans="1:11" x14ac:dyDescent="0.3">
      <c r="A50" s="9" t="s">
        <v>25</v>
      </c>
      <c r="B50" s="9">
        <v>0.86910624464411657</v>
      </c>
    </row>
    <row r="51" spans="1:11" x14ac:dyDescent="0.3">
      <c r="A51" s="9" t="s">
        <v>26</v>
      </c>
      <c r="B51" s="9">
        <v>0.86665963239447386</v>
      </c>
    </row>
    <row r="52" spans="1:11" x14ac:dyDescent="0.3">
      <c r="A52" s="9" t="s">
        <v>27</v>
      </c>
      <c r="B52" s="9">
        <v>4.0894426998152111</v>
      </c>
    </row>
    <row r="53" spans="1:11" ht="15" thickBot="1" x14ac:dyDescent="0.35">
      <c r="A53" s="10" t="s">
        <v>28</v>
      </c>
      <c r="B53" s="10">
        <v>110</v>
      </c>
    </row>
    <row r="55" spans="1:11" ht="15" thickBot="1" x14ac:dyDescent="0.35">
      <c r="A55" t="s">
        <v>29</v>
      </c>
    </row>
    <row r="56" spans="1:11" x14ac:dyDescent="0.3">
      <c r="A56" s="11"/>
      <c r="B56" s="11" t="s">
        <v>30</v>
      </c>
      <c r="C56" s="11" t="s">
        <v>31</v>
      </c>
      <c r="D56" s="11" t="s">
        <v>32</v>
      </c>
      <c r="E56" s="11" t="s">
        <v>33</v>
      </c>
      <c r="F56" s="11" t="s">
        <v>34</v>
      </c>
    </row>
    <row r="57" spans="1:11" x14ac:dyDescent="0.3">
      <c r="A57" s="9" t="s">
        <v>35</v>
      </c>
      <c r="B57" s="9">
        <v>2</v>
      </c>
      <c r="C57" s="9">
        <v>11881.355073706798</v>
      </c>
      <c r="D57" s="9">
        <v>5940.677536853399</v>
      </c>
      <c r="E57" s="9">
        <v>355.22843669692497</v>
      </c>
      <c r="F57" s="9">
        <v>5.690660011612867E-48</v>
      </c>
      <c r="J57" t="s">
        <v>91</v>
      </c>
      <c r="K57" s="18">
        <f>LN(D58)+2*3/B53</f>
        <v>2.8713628576588457</v>
      </c>
    </row>
    <row r="58" spans="1:11" x14ac:dyDescent="0.3">
      <c r="A58" s="9" t="s">
        <v>36</v>
      </c>
      <c r="B58" s="9">
        <v>107</v>
      </c>
      <c r="C58" s="9">
        <v>1789.4189506726959</v>
      </c>
      <c r="D58" s="9">
        <v>16.723541595071925</v>
      </c>
      <c r="E58" s="9"/>
      <c r="F58" s="9"/>
    </row>
    <row r="59" spans="1:11" ht="15" thickBot="1" x14ac:dyDescent="0.35">
      <c r="A59" s="10" t="s">
        <v>37</v>
      </c>
      <c r="B59" s="10">
        <v>109</v>
      </c>
      <c r="C59" s="10">
        <v>13670.774024379494</v>
      </c>
      <c r="D59" s="10"/>
      <c r="E59" s="10"/>
      <c r="F59" s="10"/>
    </row>
    <row r="60" spans="1:11" ht="15" thickBot="1" x14ac:dyDescent="0.35"/>
    <row r="61" spans="1:11" x14ac:dyDescent="0.3">
      <c r="A61" s="11"/>
      <c r="B61" s="11" t="s">
        <v>38</v>
      </c>
      <c r="C61" s="11" t="s">
        <v>27</v>
      </c>
      <c r="D61" s="11" t="s">
        <v>39</v>
      </c>
      <c r="E61" s="11" t="s">
        <v>40</v>
      </c>
      <c r="F61" s="11" t="s">
        <v>41</v>
      </c>
      <c r="G61" s="11" t="s">
        <v>42</v>
      </c>
      <c r="H61" s="11" t="s">
        <v>43</v>
      </c>
      <c r="I61" s="11" t="s">
        <v>44</v>
      </c>
    </row>
    <row r="62" spans="1:11" x14ac:dyDescent="0.3">
      <c r="A62" s="9" t="s">
        <v>45</v>
      </c>
      <c r="B62" s="9">
        <v>6.3374157699718126</v>
      </c>
      <c r="C62" s="9">
        <v>3.3542718878904862</v>
      </c>
      <c r="D62" s="9">
        <v>1.8893566120417973</v>
      </c>
      <c r="E62" s="9">
        <v>6.1551032254441355E-2</v>
      </c>
      <c r="F62" s="9">
        <v>-0.3120370396301011</v>
      </c>
      <c r="G62" s="9">
        <v>12.986868579573727</v>
      </c>
      <c r="H62" s="9">
        <v>-0.3120370396301011</v>
      </c>
      <c r="I62" s="9">
        <v>12.986868579573727</v>
      </c>
    </row>
    <row r="63" spans="1:11" x14ac:dyDescent="0.3">
      <c r="A63" s="9" t="s">
        <v>46</v>
      </c>
      <c r="B63" s="9">
        <v>0.37807977115393437</v>
      </c>
      <c r="C63" s="9">
        <v>7.9129191080807945E-2</v>
      </c>
      <c r="D63" s="9">
        <v>4.7780062703766744</v>
      </c>
      <c r="E63" s="9">
        <v>5.6654259559519264E-6</v>
      </c>
      <c r="F63" s="9">
        <v>0.22121537865988622</v>
      </c>
      <c r="G63" s="9">
        <v>0.53494416364798258</v>
      </c>
      <c r="H63" s="9">
        <v>0.22121537865988622</v>
      </c>
      <c r="I63" s="9">
        <v>0.53494416364798258</v>
      </c>
    </row>
    <row r="64" spans="1:11" ht="15" thickBot="1" x14ac:dyDescent="0.35">
      <c r="A64" s="10" t="s">
        <v>65</v>
      </c>
      <c r="B64" s="10">
        <v>0.56071237191909318</v>
      </c>
      <c r="C64" s="10">
        <v>7.8563673071159204E-2</v>
      </c>
      <c r="D64" s="10">
        <v>7.1370437506304834</v>
      </c>
      <c r="E64" s="10">
        <v>1.1940896346898737E-10</v>
      </c>
      <c r="F64" s="10">
        <v>0.40496905292290752</v>
      </c>
      <c r="G64" s="10">
        <v>0.71645569091527883</v>
      </c>
      <c r="H64" s="10">
        <v>0.40496905292290752</v>
      </c>
      <c r="I64" s="10">
        <v>0.71645569091527883</v>
      </c>
    </row>
    <row r="66" spans="1:11" x14ac:dyDescent="0.3">
      <c r="A66" t="s">
        <v>88</v>
      </c>
    </row>
    <row r="67" spans="1:11" x14ac:dyDescent="0.3">
      <c r="A67" t="s">
        <v>22</v>
      </c>
    </row>
    <row r="68" spans="1:11" ht="15" thickBot="1" x14ac:dyDescent="0.35"/>
    <row r="69" spans="1:11" x14ac:dyDescent="0.3">
      <c r="A69" s="8" t="s">
        <v>23</v>
      </c>
      <c r="B69" s="8"/>
    </row>
    <row r="70" spans="1:11" x14ac:dyDescent="0.3">
      <c r="A70" s="9" t="s">
        <v>24</v>
      </c>
      <c r="B70" s="9">
        <v>0.16473954446969277</v>
      </c>
    </row>
    <row r="71" spans="1:11" x14ac:dyDescent="0.3">
      <c r="A71" s="9" t="s">
        <v>25</v>
      </c>
      <c r="B71" s="9">
        <v>2.7139117512081881E-2</v>
      </c>
    </row>
    <row r="72" spans="1:11" x14ac:dyDescent="0.3">
      <c r="A72" s="9" t="s">
        <v>26</v>
      </c>
      <c r="B72" s="9">
        <v>1.813114637793449E-2</v>
      </c>
    </row>
    <row r="73" spans="1:11" x14ac:dyDescent="0.3">
      <c r="A73" s="9" t="s">
        <v>27</v>
      </c>
      <c r="B73" s="9">
        <v>11.097113939807162</v>
      </c>
    </row>
    <row r="74" spans="1:11" ht="15" thickBot="1" x14ac:dyDescent="0.35">
      <c r="A74" s="10" t="s">
        <v>28</v>
      </c>
      <c r="B74" s="10">
        <v>110</v>
      </c>
    </row>
    <row r="76" spans="1:11" ht="15" thickBot="1" x14ac:dyDescent="0.35">
      <c r="A76" t="s">
        <v>29</v>
      </c>
    </row>
    <row r="77" spans="1:11" x14ac:dyDescent="0.3">
      <c r="A77" s="11"/>
      <c r="B77" s="11" t="s">
        <v>30</v>
      </c>
      <c r="C77" s="11" t="s">
        <v>31</v>
      </c>
      <c r="D77" s="11" t="s">
        <v>32</v>
      </c>
      <c r="E77" s="11" t="s">
        <v>33</v>
      </c>
      <c r="F77" s="11" t="s">
        <v>34</v>
      </c>
    </row>
    <row r="78" spans="1:11" x14ac:dyDescent="0.3">
      <c r="A78" s="9" t="s">
        <v>35</v>
      </c>
      <c r="B78" s="9">
        <v>1</v>
      </c>
      <c r="C78" s="9">
        <v>371.01274272875162</v>
      </c>
      <c r="D78" s="9">
        <v>371.01274272875162</v>
      </c>
      <c r="E78" s="9">
        <v>3.0127891295302884</v>
      </c>
      <c r="F78" s="9">
        <v>8.5462122116890263E-2</v>
      </c>
      <c r="J78" t="s">
        <v>91</v>
      </c>
      <c r="K78">
        <f>LN(D79)+2*2/B74</f>
        <v>4.8497337745401161</v>
      </c>
    </row>
    <row r="79" spans="1:11" x14ac:dyDescent="0.3">
      <c r="A79" s="9" t="s">
        <v>36</v>
      </c>
      <c r="B79" s="9">
        <v>108</v>
      </c>
      <c r="C79" s="9">
        <v>13299.761281650743</v>
      </c>
      <c r="D79" s="9">
        <v>123.14593779306243</v>
      </c>
      <c r="E79" s="9"/>
      <c r="F79" s="9"/>
    </row>
    <row r="80" spans="1:11" ht="15" thickBot="1" x14ac:dyDescent="0.35">
      <c r="A80" s="10" t="s">
        <v>37</v>
      </c>
      <c r="B80" s="10">
        <v>109</v>
      </c>
      <c r="C80" s="10">
        <v>13670.774024379494</v>
      </c>
      <c r="D80" s="10"/>
      <c r="E80" s="10"/>
      <c r="F80" s="10"/>
    </row>
    <row r="81" spans="1:9" ht="15" thickBot="1" x14ac:dyDescent="0.35"/>
    <row r="82" spans="1:9" x14ac:dyDescent="0.3">
      <c r="A82" s="11"/>
      <c r="B82" s="11" t="s">
        <v>38</v>
      </c>
      <c r="C82" s="11" t="s">
        <v>27</v>
      </c>
      <c r="D82" s="11" t="s">
        <v>39</v>
      </c>
      <c r="E82" s="11" t="s">
        <v>40</v>
      </c>
      <c r="F82" s="11" t="s">
        <v>41</v>
      </c>
      <c r="G82" s="11" t="s">
        <v>42</v>
      </c>
      <c r="H82" s="11" t="s">
        <v>43</v>
      </c>
      <c r="I82" s="11" t="s">
        <v>44</v>
      </c>
    </row>
    <row r="83" spans="1:9" x14ac:dyDescent="0.3">
      <c r="A83" s="9" t="s">
        <v>45</v>
      </c>
      <c r="B83" s="9">
        <v>94.930595314609661</v>
      </c>
      <c r="C83" s="9">
        <v>1.0580700965300147</v>
      </c>
      <c r="D83" s="9">
        <v>89.720516273863637</v>
      </c>
      <c r="E83" s="9">
        <v>2.9314674062443909E-103</v>
      </c>
      <c r="F83" s="9">
        <v>92.833316825787023</v>
      </c>
      <c r="G83" s="9">
        <v>97.0278738034323</v>
      </c>
      <c r="H83" s="9">
        <v>92.833316825787023</v>
      </c>
      <c r="I83" s="9">
        <v>97.0278738034323</v>
      </c>
    </row>
    <row r="84" spans="1:9" ht="15" thickBot="1" x14ac:dyDescent="0.35">
      <c r="A84" s="10" t="s">
        <v>46</v>
      </c>
      <c r="B84" s="10">
        <v>0.37270528942556497</v>
      </c>
      <c r="C84" s="10">
        <v>0.21472429645533236</v>
      </c>
      <c r="D84" s="10">
        <v>1.7357387849357622</v>
      </c>
      <c r="E84" s="10">
        <v>8.5462122116890957E-2</v>
      </c>
      <c r="F84" s="10">
        <v>-5.2915517230102405E-2</v>
      </c>
      <c r="G84" s="10">
        <v>0.79832609608123239</v>
      </c>
      <c r="H84" s="10">
        <v>-5.2915517230102405E-2</v>
      </c>
      <c r="I84" s="10">
        <v>0.79832609608123239</v>
      </c>
    </row>
    <row r="86" spans="1:9" x14ac:dyDescent="0.3">
      <c r="A86" t="s">
        <v>89</v>
      </c>
    </row>
    <row r="87" spans="1:9" x14ac:dyDescent="0.3">
      <c r="A87" t="s">
        <v>22</v>
      </c>
    </row>
    <row r="88" spans="1:9" ht="15" thickBot="1" x14ac:dyDescent="0.35"/>
    <row r="89" spans="1:9" x14ac:dyDescent="0.3">
      <c r="A89" s="8" t="s">
        <v>23</v>
      </c>
      <c r="B89" s="8"/>
    </row>
    <row r="90" spans="1:9" x14ac:dyDescent="0.3">
      <c r="A90" s="9" t="s">
        <v>24</v>
      </c>
      <c r="B90" s="9">
        <v>0.46840479031180127</v>
      </c>
    </row>
    <row r="91" spans="1:9" x14ac:dyDescent="0.3">
      <c r="A91" s="9" t="s">
        <v>25</v>
      </c>
      <c r="B91" s="9">
        <v>0.21940304758704252</v>
      </c>
    </row>
    <row r="92" spans="1:9" x14ac:dyDescent="0.3">
      <c r="A92" s="9" t="s">
        <v>26</v>
      </c>
      <c r="B92" s="9">
        <v>0.20467480320189238</v>
      </c>
    </row>
    <row r="93" spans="1:9" x14ac:dyDescent="0.3">
      <c r="A93" s="9" t="s">
        <v>27</v>
      </c>
      <c r="B93" s="9">
        <v>9.8381747083181992</v>
      </c>
    </row>
    <row r="94" spans="1:9" ht="15" thickBot="1" x14ac:dyDescent="0.35">
      <c r="A94" s="10" t="s">
        <v>28</v>
      </c>
      <c r="B94" s="10">
        <v>109</v>
      </c>
    </row>
    <row r="96" spans="1:9" ht="15" thickBot="1" x14ac:dyDescent="0.35">
      <c r="A96" t="s">
        <v>29</v>
      </c>
    </row>
    <row r="97" spans="1:11" x14ac:dyDescent="0.3">
      <c r="A97" s="11"/>
      <c r="B97" s="11" t="s">
        <v>30</v>
      </c>
      <c r="C97" s="11" t="s">
        <v>31</v>
      </c>
      <c r="D97" s="11" t="s">
        <v>32</v>
      </c>
      <c r="E97" s="11" t="s">
        <v>33</v>
      </c>
      <c r="F97" s="11" t="s">
        <v>34</v>
      </c>
    </row>
    <row r="98" spans="1:11" x14ac:dyDescent="0.3">
      <c r="A98" s="9" t="s">
        <v>35</v>
      </c>
      <c r="B98" s="9">
        <v>2</v>
      </c>
      <c r="C98" s="9">
        <v>2883.7043385214529</v>
      </c>
      <c r="D98" s="9">
        <v>1441.8521692607264</v>
      </c>
      <c r="E98" s="9">
        <v>14.896754959352606</v>
      </c>
      <c r="F98" s="9">
        <v>1.9889466015121514E-6</v>
      </c>
      <c r="J98" t="s">
        <v>91</v>
      </c>
      <c r="K98">
        <f>LN(D99)+2*3/B94</f>
        <v>4.6275862650302502</v>
      </c>
    </row>
    <row r="99" spans="1:11" x14ac:dyDescent="0.3">
      <c r="A99" s="9" t="s">
        <v>36</v>
      </c>
      <c r="B99" s="9">
        <v>106</v>
      </c>
      <c r="C99" s="9">
        <v>10259.706248687538</v>
      </c>
      <c r="D99" s="9">
        <v>96.789681591391869</v>
      </c>
      <c r="E99" s="9"/>
      <c r="F99" s="9"/>
    </row>
    <row r="100" spans="1:11" ht="15" thickBot="1" x14ac:dyDescent="0.35">
      <c r="A100" s="10" t="s">
        <v>37</v>
      </c>
      <c r="B100" s="10">
        <v>108</v>
      </c>
      <c r="C100" s="10">
        <v>13143.410587208991</v>
      </c>
      <c r="D100" s="10"/>
      <c r="E100" s="10"/>
      <c r="F100" s="10"/>
    </row>
    <row r="101" spans="1:11" ht="15" thickBot="1" x14ac:dyDescent="0.35"/>
    <row r="102" spans="1:11" x14ac:dyDescent="0.3">
      <c r="A102" s="11"/>
      <c r="B102" s="11" t="s">
        <v>38</v>
      </c>
      <c r="C102" s="11" t="s">
        <v>27</v>
      </c>
      <c r="D102" s="11" t="s">
        <v>39</v>
      </c>
      <c r="E102" s="11" t="s">
        <v>40</v>
      </c>
      <c r="F102" s="11" t="s">
        <v>41</v>
      </c>
      <c r="G102" s="11" t="s">
        <v>42</v>
      </c>
      <c r="H102" s="11" t="s">
        <v>43</v>
      </c>
      <c r="I102" s="11" t="s">
        <v>44</v>
      </c>
    </row>
    <row r="103" spans="1:11" x14ac:dyDescent="0.3">
      <c r="A103" s="9" t="s">
        <v>45</v>
      </c>
      <c r="B103" s="9">
        <v>95.198287674350965</v>
      </c>
      <c r="C103" s="9">
        <v>0.94246869364055141</v>
      </c>
      <c r="D103" s="9">
        <v>101.00949592990797</v>
      </c>
      <c r="E103" s="9">
        <v>3.3992428254337598E-107</v>
      </c>
      <c r="F103" s="9">
        <v>93.329751823039501</v>
      </c>
      <c r="G103" s="9">
        <v>97.066823525662429</v>
      </c>
      <c r="H103" s="9">
        <v>93.329751823039501</v>
      </c>
      <c r="I103" s="9">
        <v>97.066823525662429</v>
      </c>
    </row>
    <row r="104" spans="1:11" x14ac:dyDescent="0.3">
      <c r="A104" s="9" t="s">
        <v>46</v>
      </c>
      <c r="B104" s="9">
        <v>0.9489866025616337</v>
      </c>
      <c r="C104" s="9">
        <v>0.22570771631636061</v>
      </c>
      <c r="D104" s="9">
        <v>4.2044933954827561</v>
      </c>
      <c r="E104" s="9">
        <v>5.4824271940276072E-5</v>
      </c>
      <c r="F104" s="9">
        <v>0.50149910223347305</v>
      </c>
      <c r="G104" s="9">
        <v>1.3964741028897945</v>
      </c>
      <c r="H104" s="9">
        <v>0.50149910223347305</v>
      </c>
      <c r="I104" s="9">
        <v>1.3964741028897945</v>
      </c>
    </row>
    <row r="105" spans="1:11" ht="15" thickBot="1" x14ac:dyDescent="0.35">
      <c r="A105" s="10" t="s">
        <v>65</v>
      </c>
      <c r="B105" s="10">
        <v>1.1778509058683357</v>
      </c>
      <c r="C105" s="10">
        <v>0.22739891594364844</v>
      </c>
      <c r="D105" s="10">
        <v>5.179668077926185</v>
      </c>
      <c r="E105" s="10">
        <v>1.0657001897812489E-6</v>
      </c>
      <c r="F105" s="10">
        <v>0.7270104377900154</v>
      </c>
      <c r="G105" s="10">
        <v>1.6286913739466562</v>
      </c>
      <c r="H105" s="10">
        <v>0.7270104377900154</v>
      </c>
      <c r="I105" s="10">
        <v>1.6286913739466562</v>
      </c>
    </row>
    <row r="107" spans="1:11" x14ac:dyDescent="0.3">
      <c r="A107" t="s">
        <v>90</v>
      </c>
    </row>
    <row r="108" spans="1:11" x14ac:dyDescent="0.3">
      <c r="A108" t="s">
        <v>22</v>
      </c>
    </row>
    <row r="109" spans="1:11" ht="15" thickBot="1" x14ac:dyDescent="0.35"/>
    <row r="110" spans="1:11" x14ac:dyDescent="0.3">
      <c r="A110" s="8" t="s">
        <v>23</v>
      </c>
      <c r="B110" s="8"/>
    </row>
    <row r="111" spans="1:11" x14ac:dyDescent="0.3">
      <c r="A111" s="9" t="s">
        <v>24</v>
      </c>
      <c r="B111" s="9">
        <v>0.93225867903930859</v>
      </c>
    </row>
    <row r="112" spans="1:11" x14ac:dyDescent="0.3">
      <c r="A112" s="9" t="s">
        <v>25</v>
      </c>
      <c r="B112" s="9">
        <v>0.86910624464411657</v>
      </c>
    </row>
    <row r="113" spans="1:11" x14ac:dyDescent="0.3">
      <c r="A113" s="9" t="s">
        <v>26</v>
      </c>
      <c r="B113" s="9">
        <v>0.86665963239447386</v>
      </c>
    </row>
    <row r="114" spans="1:11" x14ac:dyDescent="0.3">
      <c r="A114" s="9" t="s">
        <v>27</v>
      </c>
      <c r="B114" s="9">
        <v>4.0894426998152111</v>
      </c>
    </row>
    <row r="115" spans="1:11" ht="15" thickBot="1" x14ac:dyDescent="0.35">
      <c r="A115" s="10" t="s">
        <v>28</v>
      </c>
      <c r="B115" s="10">
        <v>110</v>
      </c>
    </row>
    <row r="117" spans="1:11" ht="15" thickBot="1" x14ac:dyDescent="0.35">
      <c r="A117" t="s">
        <v>29</v>
      </c>
    </row>
    <row r="118" spans="1:11" x14ac:dyDescent="0.3">
      <c r="A118" s="11"/>
      <c r="B118" s="11" t="s">
        <v>30</v>
      </c>
      <c r="C118" s="11" t="s">
        <v>31</v>
      </c>
      <c r="D118" s="11" t="s">
        <v>32</v>
      </c>
      <c r="E118" s="11" t="s">
        <v>33</v>
      </c>
      <c r="F118" s="11" t="s">
        <v>34</v>
      </c>
    </row>
    <row r="119" spans="1:11" x14ac:dyDescent="0.3">
      <c r="A119" s="9" t="s">
        <v>35</v>
      </c>
      <c r="B119" s="9">
        <v>2</v>
      </c>
      <c r="C119" s="9">
        <v>11881.355073706798</v>
      </c>
      <c r="D119" s="9">
        <v>5940.677536853399</v>
      </c>
      <c r="E119" s="9">
        <v>355.22843669692503</v>
      </c>
      <c r="F119" s="9">
        <v>5.690660011612867E-48</v>
      </c>
      <c r="J119" t="s">
        <v>91</v>
      </c>
      <c r="K119" s="18">
        <f>LN(D120)+2*3/B115</f>
        <v>2.8713628576588457</v>
      </c>
    </row>
    <row r="120" spans="1:11" x14ac:dyDescent="0.3">
      <c r="A120" s="9" t="s">
        <v>36</v>
      </c>
      <c r="B120" s="9">
        <v>107</v>
      </c>
      <c r="C120" s="9">
        <v>1789.4189506726955</v>
      </c>
      <c r="D120" s="9">
        <v>16.723541595071922</v>
      </c>
      <c r="E120" s="9"/>
      <c r="F120" s="9"/>
    </row>
    <row r="121" spans="1:11" ht="15" thickBot="1" x14ac:dyDescent="0.35">
      <c r="A121" s="10" t="s">
        <v>37</v>
      </c>
      <c r="B121" s="10">
        <v>109</v>
      </c>
      <c r="C121" s="10">
        <v>13670.774024379494</v>
      </c>
      <c r="D121" s="10"/>
      <c r="E121" s="10"/>
      <c r="F121" s="10"/>
    </row>
    <row r="122" spans="1:11" ht="15" thickBot="1" x14ac:dyDescent="0.35"/>
    <row r="123" spans="1:11" x14ac:dyDescent="0.3">
      <c r="A123" s="11"/>
      <c r="B123" s="11" t="s">
        <v>38</v>
      </c>
      <c r="C123" s="11" t="s">
        <v>27</v>
      </c>
      <c r="D123" s="11" t="s">
        <v>39</v>
      </c>
      <c r="E123" s="11" t="s">
        <v>40</v>
      </c>
      <c r="F123" s="11" t="s">
        <v>41</v>
      </c>
      <c r="G123" s="11" t="s">
        <v>42</v>
      </c>
      <c r="H123" s="11" t="s">
        <v>43</v>
      </c>
      <c r="I123" s="11" t="s">
        <v>44</v>
      </c>
    </row>
    <row r="124" spans="1:11" x14ac:dyDescent="0.3">
      <c r="A124" s="9" t="s">
        <v>45</v>
      </c>
      <c r="B124" s="9">
        <v>-0.10666045615508069</v>
      </c>
      <c r="C124" s="9">
        <v>3.6434696885050202</v>
      </c>
      <c r="D124" s="9">
        <v>-2.9274418418133004E-2</v>
      </c>
      <c r="E124" s="9">
        <v>0.9767002619564058</v>
      </c>
      <c r="F124" s="9">
        <v>-7.3294141763866314</v>
      </c>
      <c r="G124" s="9">
        <v>7.1160932640764702</v>
      </c>
      <c r="H124" s="9">
        <v>-7.3294141763866314</v>
      </c>
      <c r="I124" s="9">
        <v>7.1160932640764702</v>
      </c>
    </row>
    <row r="125" spans="1:11" x14ac:dyDescent="0.3">
      <c r="A125" s="9" t="s">
        <v>46</v>
      </c>
      <c r="B125" s="9">
        <v>1.0048752060753912</v>
      </c>
      <c r="C125" s="9">
        <v>3.8302942450498714E-2</v>
      </c>
      <c r="D125" s="9">
        <v>26.234935015085437</v>
      </c>
      <c r="E125" s="9">
        <v>2.0485284247352955E-48</v>
      </c>
      <c r="F125" s="9">
        <v>0.92894408993272604</v>
      </c>
      <c r="G125" s="9">
        <v>1.0808063222180562</v>
      </c>
      <c r="H125" s="9">
        <v>0.92894408993272604</v>
      </c>
      <c r="I125" s="9">
        <v>1.0808063222180562</v>
      </c>
    </row>
    <row r="126" spans="1:11" ht="15" thickBot="1" x14ac:dyDescent="0.35">
      <c r="A126" s="10" t="s">
        <v>65</v>
      </c>
      <c r="B126" s="10">
        <v>-0.6267954349214554</v>
      </c>
      <c r="C126" s="10">
        <v>8.7822837693279601E-2</v>
      </c>
      <c r="D126" s="10">
        <v>-7.1370437506304718</v>
      </c>
      <c r="E126" s="10">
        <v>1.1940896346899254E-10</v>
      </c>
      <c r="F126" s="10">
        <v>-0.80089396788625156</v>
      </c>
      <c r="G126" s="10">
        <v>-0.45269690195665924</v>
      </c>
      <c r="H126" s="10">
        <v>-0.80089396788625156</v>
      </c>
      <c r="I126" s="10">
        <v>-0.45269690195665924</v>
      </c>
    </row>
    <row r="128" spans="1:11" x14ac:dyDescent="0.3">
      <c r="A128" s="14" t="s">
        <v>92</v>
      </c>
    </row>
    <row r="129" spans="1:9" ht="15" thickBot="1" x14ac:dyDescent="0.35">
      <c r="A129" t="s">
        <v>87</v>
      </c>
      <c r="F129" t="s">
        <v>90</v>
      </c>
    </row>
    <row r="130" spans="1:9" x14ac:dyDescent="0.3">
      <c r="A130" s="11" t="s">
        <v>38</v>
      </c>
      <c r="F130" s="11" t="s">
        <v>38</v>
      </c>
    </row>
    <row r="131" spans="1:9" x14ac:dyDescent="0.3">
      <c r="A131" s="9">
        <v>6.3374157699718126</v>
      </c>
      <c r="F131" s="9">
        <v>-0.10666045615508069</v>
      </c>
    </row>
    <row r="132" spans="1:9" x14ac:dyDescent="0.3">
      <c r="A132" s="9">
        <v>0.37807977115393437</v>
      </c>
      <c r="F132" s="9">
        <v>1.0048752060753912</v>
      </c>
    </row>
    <row r="133" spans="1:9" ht="15" thickBot="1" x14ac:dyDescent="0.35">
      <c r="A133" s="10">
        <v>0.56071237191909318</v>
      </c>
      <c r="F133" s="10">
        <v>-0.6267954349214554</v>
      </c>
    </row>
    <row r="135" spans="1:9" x14ac:dyDescent="0.3">
      <c r="A135" t="s">
        <v>95</v>
      </c>
      <c r="B135" t="s">
        <v>1</v>
      </c>
      <c r="C135" t="s">
        <v>93</v>
      </c>
      <c r="D135" t="s">
        <v>94</v>
      </c>
      <c r="F135" t="s">
        <v>95</v>
      </c>
      <c r="G135" t="s">
        <v>1</v>
      </c>
      <c r="H135" t="s">
        <v>93</v>
      </c>
      <c r="I135" t="s">
        <v>94</v>
      </c>
    </row>
    <row r="136" spans="1:9" x14ac:dyDescent="0.3">
      <c r="A136" s="12">
        <v>41883</v>
      </c>
      <c r="B136" s="19">
        <v>109</v>
      </c>
      <c r="C136" s="1">
        <v>106.23186</v>
      </c>
      <c r="D136" s="9">
        <v>1.4422889167310018</v>
      </c>
      <c r="F136" s="12">
        <v>41883</v>
      </c>
      <c r="G136" s="19">
        <v>109</v>
      </c>
      <c r="H136" s="1">
        <v>106.23186</v>
      </c>
      <c r="I136" s="9">
        <v>1.4422889167310018</v>
      </c>
    </row>
    <row r="137" spans="1:9" x14ac:dyDescent="0.3">
      <c r="A137" s="12">
        <v>41913</v>
      </c>
      <c r="B137" s="19">
        <v>110</v>
      </c>
      <c r="C137" s="1">
        <v>102.49490400000001</v>
      </c>
      <c r="D137" s="9">
        <v>-2.8179153704466415</v>
      </c>
      <c r="F137" s="12">
        <v>41913</v>
      </c>
      <c r="G137" s="19">
        <v>110</v>
      </c>
      <c r="H137" s="1">
        <v>102.49490400000001</v>
      </c>
      <c r="I137" s="9">
        <v>-2.8179153704466415</v>
      </c>
    </row>
    <row r="138" spans="1:9" x14ac:dyDescent="0.3">
      <c r="A138" s="12">
        <v>41944</v>
      </c>
      <c r="B138" s="19">
        <v>111</v>
      </c>
      <c r="C138" s="1">
        <v>110.21254600000002</v>
      </c>
      <c r="D138" s="9">
        <v>8.2426952374530913</v>
      </c>
      <c r="F138" s="12">
        <v>41944</v>
      </c>
      <c r="G138" s="19">
        <v>111</v>
      </c>
      <c r="H138" s="1">
        <v>110.21254600000002</v>
      </c>
      <c r="I138" s="9">
        <v>8.2426952374530913</v>
      </c>
    </row>
    <row r="139" spans="1:9" ht="15" thickBot="1" x14ac:dyDescent="0.35">
      <c r="A139" s="12">
        <v>41974</v>
      </c>
      <c r="B139" s="19">
        <v>112</v>
      </c>
      <c r="C139" s="1">
        <v>109.872945</v>
      </c>
      <c r="D139" s="10">
        <v>0.99912348344672353</v>
      </c>
      <c r="F139" s="12">
        <v>41974</v>
      </c>
      <c r="G139" s="19">
        <v>112</v>
      </c>
      <c r="H139" s="1">
        <v>109.872945</v>
      </c>
      <c r="I139" s="10">
        <v>0.99912348344672353</v>
      </c>
    </row>
    <row r="140" spans="1:9" x14ac:dyDescent="0.3">
      <c r="A140" s="20">
        <v>42005</v>
      </c>
      <c r="B140" s="21">
        <v>113</v>
      </c>
      <c r="C140">
        <f>$A$131+$A$132*C139+$A$133*C138</f>
        <v>109.67569175448281</v>
      </c>
      <c r="F140" s="20">
        <v>42005</v>
      </c>
      <c r="G140" s="21">
        <v>113</v>
      </c>
      <c r="H140">
        <f>$F$131+$F$132*H139+$F$133*I139</f>
        <v>109.6756917544828</v>
      </c>
    </row>
    <row r="141" spans="1:9" x14ac:dyDescent="0.3">
      <c r="A141" s="20">
        <v>42036</v>
      </c>
      <c r="B141" s="21">
        <v>114</v>
      </c>
      <c r="C141">
        <f>$A$131+$A$132*C140+$A$133*C139</f>
        <v>109.41069581034219</v>
      </c>
      <c r="F141" s="20">
        <v>42036</v>
      </c>
      <c r="G141" s="21">
        <v>114</v>
      </c>
      <c r="H141">
        <f t="shared" ref="H141:H144" si="0">$F$131+$F$132*H140+$F$133*I140</f>
        <v>110.1037228970919</v>
      </c>
    </row>
    <row r="142" spans="1:9" x14ac:dyDescent="0.3">
      <c r="A142" s="20">
        <v>42064</v>
      </c>
      <c r="B142" s="21">
        <v>115</v>
      </c>
      <c r="C142">
        <f t="shared" ref="C141:C144" si="1">$A$131+$A$132*C141+$A$133*C140</f>
        <v>109.1999038692621</v>
      </c>
      <c r="F142" s="20">
        <v>42064</v>
      </c>
      <c r="G142" s="21">
        <v>115</v>
      </c>
      <c r="H142">
        <f t="shared" si="0"/>
        <v>110.5338407797279</v>
      </c>
    </row>
    <row r="143" spans="1:9" x14ac:dyDescent="0.3">
      <c r="A143" s="20">
        <v>42095</v>
      </c>
      <c r="B143" s="21">
        <v>116</v>
      </c>
      <c r="C143">
        <f t="shared" si="1"/>
        <v>108.97162119602942</v>
      </c>
      <c r="F143" s="20">
        <v>42095</v>
      </c>
      <c r="G143" s="21">
        <v>116</v>
      </c>
      <c r="H143">
        <f t="shared" si="0"/>
        <v>110.96605557567847</v>
      </c>
    </row>
    <row r="144" spans="1:9" x14ac:dyDescent="0.3">
      <c r="A144" s="20">
        <v>42125</v>
      </c>
      <c r="B144" s="21">
        <v>117</v>
      </c>
      <c r="C144">
        <f t="shared" si="1"/>
        <v>108.76711848591074</v>
      </c>
      <c r="F144" s="20">
        <v>42125</v>
      </c>
      <c r="G144" s="21">
        <v>117</v>
      </c>
      <c r="H144">
        <f t="shared" si="0"/>
        <v>111.40037750782813</v>
      </c>
    </row>
    <row r="146" spans="1:9" x14ac:dyDescent="0.3">
      <c r="A146" t="s">
        <v>96</v>
      </c>
    </row>
    <row r="147" spans="1:9" x14ac:dyDescent="0.3">
      <c r="A147" t="s">
        <v>87</v>
      </c>
    </row>
    <row r="148" spans="1:9" x14ac:dyDescent="0.3">
      <c r="A148" t="s">
        <v>97</v>
      </c>
      <c r="B148" t="s">
        <v>1</v>
      </c>
      <c r="C148" t="s">
        <v>93</v>
      </c>
      <c r="D148" t="s">
        <v>49</v>
      </c>
      <c r="E148" t="s">
        <v>98</v>
      </c>
      <c r="F148" t="s">
        <v>99</v>
      </c>
    </row>
    <row r="149" spans="1:9" x14ac:dyDescent="0.3">
      <c r="A149" s="12">
        <v>42005</v>
      </c>
      <c r="B149" s="19">
        <v>113</v>
      </c>
      <c r="C149" s="1">
        <v>108.41249999999999</v>
      </c>
      <c r="D149">
        <v>109.67569175448281</v>
      </c>
      <c r="E149">
        <f>ABS(C149-D149)</f>
        <v>1.2631917544828184</v>
      </c>
      <c r="F149">
        <f>E149^2</f>
        <v>1.5956534085933809</v>
      </c>
      <c r="H149" t="s">
        <v>75</v>
      </c>
      <c r="I149">
        <f>E154/5</f>
        <v>2.4373488027245545</v>
      </c>
    </row>
    <row r="150" spans="1:9" x14ac:dyDescent="0.3">
      <c r="A150" s="12">
        <v>42036</v>
      </c>
      <c r="B150" s="19">
        <v>114</v>
      </c>
      <c r="C150" s="1">
        <v>109.24160000000001</v>
      </c>
      <c r="D150">
        <v>109.41069581034219</v>
      </c>
      <c r="E150">
        <f>ABS(C150-D150)</f>
        <v>0.1690958103421849</v>
      </c>
      <c r="F150">
        <f>E150^2</f>
        <v>2.8593393075280166E-2</v>
      </c>
      <c r="H150" t="s">
        <v>76</v>
      </c>
      <c r="I150">
        <f>F154/5</f>
        <v>8.6371215199318243</v>
      </c>
    </row>
    <row r="151" spans="1:9" x14ac:dyDescent="0.3">
      <c r="A151" s="12">
        <v>42064</v>
      </c>
      <c r="B151" s="19">
        <v>115</v>
      </c>
      <c r="C151" s="1">
        <v>111.57560000000001</v>
      </c>
      <c r="D151">
        <v>109.1999038692621</v>
      </c>
      <c r="E151">
        <f>ABS(C151-D151)</f>
        <v>2.3756961307379072</v>
      </c>
      <c r="F151">
        <f>E151^2</f>
        <v>5.6439321056030636</v>
      </c>
    </row>
    <row r="152" spans="1:9" x14ac:dyDescent="0.3">
      <c r="A152" s="12">
        <v>42095</v>
      </c>
      <c r="B152" s="19">
        <v>116</v>
      </c>
      <c r="C152" s="1">
        <v>113.79960000000001</v>
      </c>
      <c r="D152">
        <v>108.97162119602942</v>
      </c>
      <c r="E152">
        <f>ABS(C152-D152)</f>
        <v>4.8279788039705949</v>
      </c>
      <c r="F152">
        <f>E152^2</f>
        <v>23.309379331589337</v>
      </c>
    </row>
    <row r="153" spans="1:9" x14ac:dyDescent="0.3">
      <c r="A153" s="12">
        <v>42125</v>
      </c>
      <c r="B153" s="19">
        <v>117</v>
      </c>
      <c r="C153" s="1">
        <v>112.31790000000001</v>
      </c>
      <c r="D153">
        <v>108.76711848591074</v>
      </c>
      <c r="E153">
        <f>ABS(C153-D153)</f>
        <v>3.550781514089266</v>
      </c>
      <c r="F153">
        <f>E153^2</f>
        <v>12.608049360798061</v>
      </c>
    </row>
    <row r="154" spans="1:9" x14ac:dyDescent="0.3">
      <c r="D154" t="s">
        <v>55</v>
      </c>
      <c r="E154">
        <f>SUM(E149:E153)</f>
        <v>12.186744013622771</v>
      </c>
      <c r="F154">
        <f>SUM(F149:F153)</f>
        <v>43.185607599659122</v>
      </c>
    </row>
    <row r="155" spans="1:9" x14ac:dyDescent="0.3">
      <c r="A155" t="s">
        <v>90</v>
      </c>
    </row>
    <row r="156" spans="1:9" x14ac:dyDescent="0.3">
      <c r="A156" t="s">
        <v>97</v>
      </c>
      <c r="B156" t="s">
        <v>1</v>
      </c>
      <c r="C156" t="s">
        <v>93</v>
      </c>
      <c r="D156" t="s">
        <v>49</v>
      </c>
      <c r="E156" t="s">
        <v>98</v>
      </c>
      <c r="F156" t="s">
        <v>99</v>
      </c>
    </row>
    <row r="157" spans="1:9" x14ac:dyDescent="0.3">
      <c r="A157" s="12">
        <v>42005</v>
      </c>
      <c r="B157" s="19">
        <v>113</v>
      </c>
      <c r="C157" s="1">
        <v>108.41249999999999</v>
      </c>
      <c r="D157">
        <v>109.6756917544828</v>
      </c>
      <c r="E157">
        <f>ABS(C157-D157)</f>
        <v>1.2631917544828042</v>
      </c>
      <c r="F157">
        <f>E157^2</f>
        <v>1.5956534085933451</v>
      </c>
      <c r="H157" t="s">
        <v>75</v>
      </c>
      <c r="I157" s="18">
        <f>E162/5</f>
        <v>1.3836281576680478</v>
      </c>
    </row>
    <row r="158" spans="1:9" x14ac:dyDescent="0.3">
      <c r="A158" s="12">
        <v>42036</v>
      </c>
      <c r="B158" s="19">
        <v>114</v>
      </c>
      <c r="C158" s="1">
        <v>109.24160000000001</v>
      </c>
      <c r="D158">
        <v>110.1037228970919</v>
      </c>
      <c r="E158">
        <f>ABS(C158-D158)</f>
        <v>0.86212289709189349</v>
      </c>
      <c r="F158">
        <f>E158^2</f>
        <v>0.74325588969011958</v>
      </c>
      <c r="H158" t="s">
        <v>76</v>
      </c>
      <c r="I158" s="18">
        <f>F162/5</f>
        <v>2.4589986199100888</v>
      </c>
    </row>
    <row r="159" spans="1:9" x14ac:dyDescent="0.3">
      <c r="A159" s="12">
        <v>42064</v>
      </c>
      <c r="B159" s="19">
        <v>115</v>
      </c>
      <c r="C159" s="1">
        <v>111.57560000000001</v>
      </c>
      <c r="D159">
        <v>110.5338407797279</v>
      </c>
      <c r="E159">
        <f>ABS(C159-D159)</f>
        <v>1.0417592202721124</v>
      </c>
      <c r="F159">
        <f>E159^2</f>
        <v>1.0852622730219597</v>
      </c>
    </row>
    <row r="160" spans="1:9" x14ac:dyDescent="0.3">
      <c r="A160" s="12">
        <v>42095</v>
      </c>
      <c r="B160" s="19">
        <v>116</v>
      </c>
      <c r="C160" s="1">
        <v>113.79960000000001</v>
      </c>
      <c r="D160">
        <v>110.96605557567847</v>
      </c>
      <c r="E160">
        <f>ABS(C160-D160)</f>
        <v>2.8335444243215449</v>
      </c>
      <c r="F160">
        <f>E160^2</f>
        <v>8.0289740046037146</v>
      </c>
    </row>
    <row r="161" spans="1:6" x14ac:dyDescent="0.3">
      <c r="A161" s="12">
        <v>42125</v>
      </c>
      <c r="B161" s="19">
        <v>117</v>
      </c>
      <c r="C161" s="1">
        <v>112.31790000000001</v>
      </c>
      <c r="D161">
        <v>111.40037750782813</v>
      </c>
      <c r="E161">
        <f>ABS(C161-D161)</f>
        <v>0.91752249217188364</v>
      </c>
      <c r="F161">
        <f>E161^2</f>
        <v>0.84184752364130433</v>
      </c>
    </row>
    <row r="162" spans="1:6" x14ac:dyDescent="0.3">
      <c r="D162" t="s">
        <v>55</v>
      </c>
      <c r="E162">
        <f>SUM(E157:E161)</f>
        <v>6.9181407883402386</v>
      </c>
      <c r="F162">
        <f>SUM(F157:F161)</f>
        <v>12.294993099550444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Pokretni proseci</vt:lpstr>
      <vt:lpstr>Trend</vt:lpstr>
      <vt:lpstr>ARMA modeli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2019-05-21T10:13:00Z</dcterms:created>
  <dcterms:modified xsi:type="dcterms:W3CDTF">2019-05-21T10:52:49Z</dcterms:modified>
</cp:coreProperties>
</file>